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R:\Customer Service\Important Documents\"/>
    </mc:Choice>
  </mc:AlternateContent>
  <xr:revisionPtr revIDLastSave="0" documentId="13_ncr:1_{57693610-F76A-40EA-8902-C0BF1F1E3A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uoteSheet" sheetId="3" r:id="rId1"/>
    <sheet name="Doors" sheetId="1" r:id="rId2"/>
    <sheet name="DrawerFronts" sheetId="2" r:id="rId3"/>
    <sheet name="Dropdowns" sheetId="4" state="hidden" r:id="rId4"/>
  </sheets>
  <externalReferences>
    <externalReference r:id="rId5"/>
  </externalReferences>
  <definedNames>
    <definedName name="_xlnm.Print_Titles" localSheetId="1">Doors!$3:$3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3" l="1"/>
  <c r="H30" i="3" s="1"/>
  <c r="G31" i="3"/>
  <c r="G32" i="3"/>
  <c r="H32" i="3" s="1"/>
  <c r="G33" i="3"/>
  <c r="G34" i="3"/>
  <c r="H34" i="3" s="1"/>
  <c r="G35" i="3"/>
  <c r="H35" i="3" s="1"/>
  <c r="G36" i="3"/>
  <c r="H36" i="3" s="1"/>
  <c r="G37" i="3"/>
  <c r="G38" i="3"/>
  <c r="G39" i="3"/>
  <c r="C30" i="3"/>
  <c r="C31" i="3"/>
  <c r="C32" i="3"/>
  <c r="C33" i="3"/>
  <c r="C34" i="3"/>
  <c r="C35" i="3"/>
  <c r="C36" i="3"/>
  <c r="C37" i="3"/>
  <c r="C38" i="3"/>
  <c r="C39" i="3"/>
  <c r="G17" i="3"/>
  <c r="G18" i="3"/>
  <c r="G19" i="3"/>
  <c r="G20" i="3"/>
  <c r="G21" i="3"/>
  <c r="G22" i="3"/>
  <c r="G23" i="3"/>
  <c r="G24" i="3"/>
  <c r="G25" i="3"/>
  <c r="G26" i="3"/>
  <c r="C17" i="3"/>
  <c r="C18" i="3"/>
  <c r="C19" i="3"/>
  <c r="C20" i="3"/>
  <c r="C21" i="3"/>
  <c r="C22" i="3"/>
  <c r="C23" i="3"/>
  <c r="C24" i="3"/>
  <c r="C25" i="3"/>
  <c r="C26" i="3"/>
  <c r="F40" i="3"/>
  <c r="H39" i="3"/>
  <c r="E39" i="3"/>
  <c r="H38" i="3"/>
  <c r="E38" i="3"/>
  <c r="H37" i="3"/>
  <c r="E37" i="3"/>
  <c r="E36" i="3"/>
  <c r="E35" i="3"/>
  <c r="E34" i="3"/>
  <c r="H33" i="3"/>
  <c r="E33" i="3"/>
  <c r="E32" i="3"/>
  <c r="H31" i="3"/>
  <c r="E31" i="3"/>
  <c r="E30" i="3"/>
  <c r="H40" i="3" l="1"/>
  <c r="F27" i="3"/>
  <c r="H26" i="3"/>
  <c r="E26" i="3"/>
  <c r="H25" i="3"/>
  <c r="E25" i="3"/>
  <c r="H24" i="3"/>
  <c r="E24" i="3"/>
  <c r="H23" i="3"/>
  <c r="E23" i="3"/>
  <c r="H22" i="3"/>
  <c r="E22" i="3"/>
  <c r="H21" i="3"/>
  <c r="E21" i="3"/>
  <c r="H20" i="3"/>
  <c r="E20" i="3"/>
  <c r="H19" i="3"/>
  <c r="E19" i="3"/>
  <c r="H18" i="3"/>
  <c r="E18" i="3"/>
  <c r="H17" i="3"/>
  <c r="E17" i="3"/>
  <c r="H27" i="3" l="1"/>
  <c r="H6" i="3" s="1"/>
  <c r="E20" i="2"/>
  <c r="F20" i="2" s="1"/>
  <c r="E22" i="2"/>
  <c r="F22" i="2" s="1"/>
  <c r="E24" i="2"/>
  <c r="E26" i="2"/>
  <c r="H26" i="2" s="1"/>
  <c r="E27" i="2"/>
  <c r="F27" i="2" s="1"/>
  <c r="E28" i="2"/>
  <c r="F28" i="2" s="1"/>
  <c r="E30" i="2"/>
  <c r="F30" i="2" s="1"/>
  <c r="E31" i="2"/>
  <c r="F31" i="2" s="1"/>
  <c r="E32" i="2"/>
  <c r="F32" i="2" s="1"/>
  <c r="E34" i="2"/>
  <c r="F34" i="2" s="1"/>
  <c r="E35" i="2"/>
  <c r="F35" i="2" s="1"/>
  <c r="E36" i="2"/>
  <c r="F36" i="2" s="1"/>
  <c r="F24" i="2"/>
  <c r="F26" i="2"/>
  <c r="H24" i="2"/>
  <c r="H27" i="2"/>
  <c r="H30" i="2"/>
  <c r="H32" i="2"/>
  <c r="H36" i="2"/>
  <c r="E23" i="1"/>
  <c r="H23" i="1" s="1"/>
  <c r="E24" i="1"/>
  <c r="H24" i="1" s="1"/>
  <c r="E25" i="1"/>
  <c r="F25" i="1" s="1"/>
  <c r="E26" i="1"/>
  <c r="F26" i="1" s="1"/>
  <c r="E29" i="1"/>
  <c r="F29" i="1" s="1"/>
  <c r="E31" i="1"/>
  <c r="F31" i="1" s="1"/>
  <c r="E33" i="1"/>
  <c r="F33" i="1" s="1"/>
  <c r="E39" i="1"/>
  <c r="H39" i="1" s="1"/>
  <c r="E47" i="1"/>
  <c r="H47" i="1" s="1"/>
  <c r="E51" i="1"/>
  <c r="F51" i="1" s="1"/>
  <c r="E55" i="1"/>
  <c r="H55" i="1" s="1"/>
  <c r="E59" i="1"/>
  <c r="F59" i="1" s="1"/>
  <c r="E84" i="1"/>
  <c r="F84" i="1" s="1"/>
  <c r="H33" i="1"/>
  <c r="E43" i="1"/>
  <c r="F43" i="1" s="1"/>
  <c r="E37" i="2"/>
  <c r="F37" i="2" s="1"/>
  <c r="E17" i="2"/>
  <c r="F17" i="2" s="1"/>
  <c r="E33" i="2"/>
  <c r="F33" i="2" s="1"/>
  <c r="E29" i="2"/>
  <c r="F29" i="2" s="1"/>
  <c r="E25" i="2"/>
  <c r="F25" i="2" s="1"/>
  <c r="E23" i="2"/>
  <c r="F23" i="2" s="1"/>
  <c r="E21" i="2"/>
  <c r="F21" i="2" s="1"/>
  <c r="E19" i="2"/>
  <c r="E18" i="2"/>
  <c r="F18" i="2" s="1"/>
  <c r="E42" i="2"/>
  <c r="F42" i="2" s="1"/>
  <c r="E14" i="2"/>
  <c r="F14" i="2" s="1"/>
  <c r="E41" i="2"/>
  <c r="F41" i="2" s="1"/>
  <c r="E11" i="2"/>
  <c r="F11" i="2" s="1"/>
  <c r="E9" i="2"/>
  <c r="F9" i="2" s="1"/>
  <c r="E8" i="2"/>
  <c r="F8" i="2" s="1"/>
  <c r="E38" i="2"/>
  <c r="F38" i="2" s="1"/>
  <c r="E16" i="2"/>
  <c r="F16" i="2" s="1"/>
  <c r="E7" i="2"/>
  <c r="F7" i="2" s="1"/>
  <c r="E15" i="2"/>
  <c r="F15" i="2" s="1"/>
  <c r="E13" i="2"/>
  <c r="E6" i="2"/>
  <c r="F6" i="2" s="1"/>
  <c r="E12" i="2"/>
  <c r="F12" i="2" s="1"/>
  <c r="E44" i="2"/>
  <c r="F44" i="2" s="1"/>
  <c r="E10" i="2"/>
  <c r="F10" i="2" s="1"/>
  <c r="E5" i="2"/>
  <c r="F5" i="2" s="1"/>
  <c r="E4" i="2"/>
  <c r="F4" i="2" s="1"/>
  <c r="E43" i="2"/>
  <c r="F43" i="2" s="1"/>
  <c r="E40" i="2"/>
  <c r="F40" i="2" s="1"/>
  <c r="E39" i="2"/>
  <c r="F39" i="2" s="1"/>
  <c r="H22" i="2" l="1"/>
  <c r="H20" i="2"/>
  <c r="H34" i="2"/>
  <c r="H35" i="2"/>
  <c r="H31" i="2"/>
  <c r="H28" i="2"/>
  <c r="H29" i="1"/>
  <c r="H26" i="1"/>
  <c r="F23" i="1"/>
  <c r="F55" i="1"/>
  <c r="F47" i="1"/>
  <c r="H84" i="1"/>
  <c r="H59" i="1"/>
  <c r="F39" i="1"/>
  <c r="H31" i="1"/>
  <c r="F24" i="1"/>
  <c r="H51" i="1"/>
  <c r="H25" i="1"/>
  <c r="H43" i="1"/>
  <c r="F13" i="2"/>
  <c r="H13" i="2"/>
  <c r="F19" i="2"/>
  <c r="H19" i="2"/>
  <c r="H17" i="2"/>
  <c r="H23" i="2"/>
  <c r="H33" i="2"/>
  <c r="H18" i="2"/>
  <c r="H41" i="2"/>
  <c r="H9" i="2"/>
  <c r="H8" i="2"/>
  <c r="H15" i="2"/>
  <c r="H4" i="2"/>
  <c r="H21" i="2"/>
  <c r="H7" i="2"/>
  <c r="H6" i="2"/>
  <c r="H42" i="2"/>
  <c r="H12" i="2"/>
  <c r="H14" i="2"/>
  <c r="H44" i="2"/>
  <c r="H10" i="2"/>
  <c r="H37" i="2"/>
  <c r="H11" i="2"/>
  <c r="H5" i="2"/>
  <c r="H43" i="2"/>
  <c r="H29" i="2"/>
  <c r="H38" i="2"/>
  <c r="H40" i="2"/>
  <c r="H25" i="2"/>
  <c r="H16" i="2"/>
  <c r="H39" i="2"/>
  <c r="E80" i="1"/>
  <c r="H80" i="1" s="1"/>
  <c r="F80" i="1" l="1"/>
  <c r="E36" i="1"/>
  <c r="E37" i="1"/>
  <c r="E38" i="1"/>
  <c r="E22" i="1"/>
  <c r="E6" i="1"/>
  <c r="E40" i="1"/>
  <c r="E41" i="1"/>
  <c r="E42" i="1"/>
  <c r="E5" i="1"/>
  <c r="E10" i="1"/>
  <c r="E56" i="1"/>
  <c r="E57" i="1"/>
  <c r="E58" i="1"/>
  <c r="E32" i="1"/>
  <c r="E11" i="1"/>
  <c r="E60" i="1"/>
  <c r="E61" i="1"/>
  <c r="E62" i="1"/>
  <c r="E34" i="1"/>
  <c r="E4" i="1"/>
  <c r="E7" i="1"/>
  <c r="E44" i="1"/>
  <c r="E45" i="1"/>
  <c r="E46" i="1"/>
  <c r="E63" i="1"/>
  <c r="E87" i="1"/>
  <c r="E64" i="1"/>
  <c r="E65" i="1"/>
  <c r="E66" i="1"/>
  <c r="H66" i="1" s="1"/>
  <c r="E12" i="1"/>
  <c r="E67" i="1"/>
  <c r="E88" i="1"/>
  <c r="E68" i="1"/>
  <c r="E69" i="1"/>
  <c r="E70" i="1"/>
  <c r="E71" i="1"/>
  <c r="E72" i="1"/>
  <c r="E27" i="1"/>
  <c r="E13" i="1"/>
  <c r="E28" i="1"/>
  <c r="E73" i="1"/>
  <c r="E74" i="1"/>
  <c r="E75" i="1"/>
  <c r="E8" i="1"/>
  <c r="E48" i="1"/>
  <c r="E49" i="1"/>
  <c r="E50" i="1"/>
  <c r="E30" i="1"/>
  <c r="E76" i="1"/>
  <c r="E77" i="1"/>
  <c r="E78" i="1"/>
  <c r="E14" i="1"/>
  <c r="E79" i="1"/>
  <c r="E81" i="1"/>
  <c r="E82" i="1"/>
  <c r="E83" i="1"/>
  <c r="E15" i="1"/>
  <c r="E85" i="1"/>
  <c r="E86" i="1"/>
  <c r="E9" i="1"/>
  <c r="E52" i="1"/>
  <c r="E53" i="1"/>
  <c r="E54" i="1"/>
  <c r="E16" i="1"/>
  <c r="E20" i="1"/>
  <c r="E35" i="1"/>
  <c r="E17" i="1"/>
  <c r="E18" i="1"/>
  <c r="E19" i="1"/>
  <c r="E21" i="1"/>
  <c r="F69" i="1" l="1"/>
  <c r="H69" i="1"/>
  <c r="F83" i="1"/>
  <c r="H83" i="1"/>
  <c r="F17" i="1"/>
  <c r="H17" i="1"/>
  <c r="F18" i="1"/>
  <c r="H18" i="1"/>
  <c r="F10" i="1"/>
  <c r="H10" i="1"/>
  <c r="F7" i="1"/>
  <c r="H7" i="1"/>
  <c r="F8" i="1"/>
  <c r="H8" i="1"/>
  <c r="F42" i="1"/>
  <c r="H42" i="1"/>
  <c r="F82" i="1"/>
  <c r="H82" i="1"/>
  <c r="F75" i="1"/>
  <c r="H75" i="1"/>
  <c r="F67" i="1"/>
  <c r="H67" i="1"/>
  <c r="F74" i="1"/>
  <c r="H74" i="1"/>
  <c r="F62" i="1"/>
  <c r="H62" i="1"/>
  <c r="F79" i="1"/>
  <c r="H79" i="1"/>
  <c r="F6" i="1"/>
  <c r="H6" i="1"/>
  <c r="F16" i="1"/>
  <c r="H16" i="1"/>
  <c r="F14" i="1"/>
  <c r="H14" i="1"/>
  <c r="F28" i="1"/>
  <c r="H28" i="1"/>
  <c r="F65" i="1"/>
  <c r="H65" i="1"/>
  <c r="F60" i="1"/>
  <c r="H60" i="1"/>
  <c r="F22" i="1"/>
  <c r="H22" i="1"/>
  <c r="F49" i="1"/>
  <c r="H49" i="1"/>
  <c r="F15" i="1"/>
  <c r="H15" i="1"/>
  <c r="F4" i="1"/>
  <c r="H4" i="1"/>
  <c r="F40" i="1"/>
  <c r="H40" i="1"/>
  <c r="F13" i="1"/>
  <c r="H13" i="1"/>
  <c r="F38" i="1"/>
  <c r="H38" i="1"/>
  <c r="F44" i="1"/>
  <c r="H44" i="1"/>
  <c r="F48" i="1"/>
  <c r="H48" i="1"/>
  <c r="F68" i="1"/>
  <c r="H68" i="1"/>
  <c r="F35" i="1"/>
  <c r="H35" i="1"/>
  <c r="F88" i="1"/>
  <c r="H88" i="1"/>
  <c r="F20" i="1"/>
  <c r="H20" i="1"/>
  <c r="F41" i="1"/>
  <c r="H41" i="1"/>
  <c r="F81" i="1"/>
  <c r="H81" i="1"/>
  <c r="F12" i="1"/>
  <c r="H12" i="1"/>
  <c r="F73" i="1"/>
  <c r="H73" i="1"/>
  <c r="F61" i="1"/>
  <c r="H61" i="1"/>
  <c r="F54" i="1"/>
  <c r="H54" i="1"/>
  <c r="F64" i="1"/>
  <c r="H64" i="1"/>
  <c r="F53" i="1"/>
  <c r="H53" i="1"/>
  <c r="F27" i="1"/>
  <c r="H27" i="1"/>
  <c r="F32" i="1"/>
  <c r="H32" i="1"/>
  <c r="F63" i="1"/>
  <c r="H63" i="1"/>
  <c r="F58" i="1"/>
  <c r="H58" i="1"/>
  <c r="F36" i="1"/>
  <c r="H36" i="1"/>
  <c r="F85" i="1"/>
  <c r="H85" i="1"/>
  <c r="F5" i="1"/>
  <c r="H5" i="1"/>
  <c r="F34" i="1"/>
  <c r="H34" i="1"/>
  <c r="F78" i="1"/>
  <c r="H78" i="1"/>
  <c r="F11" i="1"/>
  <c r="H11" i="1"/>
  <c r="F77" i="1"/>
  <c r="H77" i="1"/>
  <c r="F87" i="1"/>
  <c r="H87" i="1"/>
  <c r="F37" i="1"/>
  <c r="H37" i="1"/>
  <c r="F52" i="1"/>
  <c r="H52" i="1"/>
  <c r="F76" i="1"/>
  <c r="H76" i="1"/>
  <c r="F72" i="1"/>
  <c r="H72" i="1"/>
  <c r="F21" i="1"/>
  <c r="H21" i="1"/>
  <c r="F9" i="1"/>
  <c r="H9" i="1"/>
  <c r="F30" i="1"/>
  <c r="H30" i="1"/>
  <c r="F71" i="1"/>
  <c r="H71" i="1"/>
  <c r="F46" i="1"/>
  <c r="H46" i="1"/>
  <c r="F57" i="1"/>
  <c r="H57" i="1"/>
  <c r="F19" i="1"/>
  <c r="H19" i="1"/>
  <c r="F86" i="1"/>
  <c r="H86" i="1"/>
  <c r="F50" i="1"/>
  <c r="H50" i="1"/>
  <c r="F70" i="1"/>
  <c r="H70" i="1"/>
  <c r="F45" i="1"/>
  <c r="H45" i="1"/>
  <c r="F56" i="1"/>
  <c r="H56" i="1"/>
  <c r="F66" i="1"/>
</calcChain>
</file>

<file path=xl/sharedStrings.xml><?xml version="1.0" encoding="utf-8"?>
<sst xmlns="http://schemas.openxmlformats.org/spreadsheetml/2006/main" count="335" uniqueCount="307">
  <si>
    <t>DR-B12</t>
  </si>
  <si>
    <t>Door Pricing Data</t>
  </si>
  <si>
    <t>Item Info</t>
  </si>
  <si>
    <t>Area</t>
  </si>
  <si>
    <t>Pricing</t>
  </si>
  <si>
    <t>Item No.</t>
  </si>
  <si>
    <t>Cabinet</t>
  </si>
  <si>
    <t>Width</t>
  </si>
  <si>
    <t>Height</t>
  </si>
  <si>
    <t>Sq. Feet</t>
  </si>
  <si>
    <t>Sq. Meter</t>
  </si>
  <si>
    <t>%/Sqft</t>
  </si>
  <si>
    <t>Price</t>
  </si>
  <si>
    <t>DR-ADAG2418</t>
  </si>
  <si>
    <t>ADAG2418</t>
  </si>
  <si>
    <t>DR-AG2418BD</t>
  </si>
  <si>
    <t>B12, VB12</t>
  </si>
  <si>
    <t>DR-B15</t>
  </si>
  <si>
    <t>B15, BB42, DSB36, VB15, VSB60, VSDL30, VSDR30</t>
  </si>
  <si>
    <t>DR-B18</t>
  </si>
  <si>
    <t>B18, VB18, VSDL36, VSDR36</t>
  </si>
  <si>
    <t>DR-B21</t>
  </si>
  <si>
    <t>B21, BB48</t>
  </si>
  <si>
    <t>DR-B24-2</t>
  </si>
  <si>
    <t>B24-2, V24-2</t>
  </si>
  <si>
    <t>DR-B27</t>
  </si>
  <si>
    <t>B27, V27</t>
  </si>
  <si>
    <t>DR-B30</t>
  </si>
  <si>
    <t>B30, SB30, V30, VSB60</t>
  </si>
  <si>
    <t>DR-B33</t>
  </si>
  <si>
    <t>B33, SB33, V33</t>
  </si>
  <si>
    <t>DR-B36</t>
  </si>
  <si>
    <t>B36, SB36, V36, VSB36</t>
  </si>
  <si>
    <t>DR-B39</t>
  </si>
  <si>
    <t>B39</t>
  </si>
  <si>
    <t>DR-B42</t>
  </si>
  <si>
    <t>B42, SB42, V42, VSB42</t>
  </si>
  <si>
    <t>DR-BW3630</t>
  </si>
  <si>
    <t>DR-BW3636</t>
  </si>
  <si>
    <t>BW3636</t>
  </si>
  <si>
    <t>DR-BW3642</t>
  </si>
  <si>
    <t>BW3642</t>
  </si>
  <si>
    <t>DR-DSB42</t>
  </si>
  <si>
    <t>DSB42, CSF42</t>
  </si>
  <si>
    <t>DR-ER33</t>
  </si>
  <si>
    <t>ER33</t>
  </si>
  <si>
    <t>DR-ER36</t>
  </si>
  <si>
    <t>ER36</t>
  </si>
  <si>
    <t>DR-OC3384D</t>
  </si>
  <si>
    <t>OC3384D, SBFH33</t>
  </si>
  <si>
    <t>DR-OC3390D</t>
  </si>
  <si>
    <t>OC3390</t>
  </si>
  <si>
    <t>DR-P1884</t>
  </si>
  <si>
    <t>P1884, P1890, P1896</t>
  </si>
  <si>
    <t>DR-P2484</t>
  </si>
  <si>
    <t>P2484, P2490, P2496</t>
  </si>
  <si>
    <t>DR-TAB12FHDL</t>
  </si>
  <si>
    <t>TAB12FHDL, TAB12FHDR</t>
  </si>
  <si>
    <t>DR-VSB48</t>
  </si>
  <si>
    <t>VSB48, VDB60</t>
  </si>
  <si>
    <t>DR-W0930</t>
  </si>
  <si>
    <t>W0930, B09</t>
  </si>
  <si>
    <t>DR-W0936</t>
  </si>
  <si>
    <t>W0936</t>
  </si>
  <si>
    <t>DR-W0942</t>
  </si>
  <si>
    <t>W0942</t>
  </si>
  <si>
    <t>DR-W1230</t>
  </si>
  <si>
    <t>W1230, BB36, BW2430, WEP1230</t>
  </si>
  <si>
    <t>DR-W1236</t>
  </si>
  <si>
    <t>W1236, BW2436, WEP1236</t>
  </si>
  <si>
    <t>DR-W1242</t>
  </si>
  <si>
    <t>W1242, BW2442, WEP1242</t>
  </si>
  <si>
    <t>DR-W1530</t>
  </si>
  <si>
    <t>W1530, CW2430</t>
  </si>
  <si>
    <t>DR-W1536</t>
  </si>
  <si>
    <t>W1536, CW2436, CW2736</t>
  </si>
  <si>
    <t>DR-W1542</t>
  </si>
  <si>
    <t>W1542, CW2442, CW2742</t>
  </si>
  <si>
    <t>DR-W1830</t>
  </si>
  <si>
    <t>W1830, BW3030, P1884</t>
  </si>
  <si>
    <t>DR-W1836</t>
  </si>
  <si>
    <t>W1836, BW3036, P1890</t>
  </si>
  <si>
    <t>DR-W1842</t>
  </si>
  <si>
    <t>W1842, BW3042, P1896</t>
  </si>
  <si>
    <t>DR-W2130</t>
  </si>
  <si>
    <t>DR-W2136</t>
  </si>
  <si>
    <t>DR-W2142</t>
  </si>
  <si>
    <t>W2142</t>
  </si>
  <si>
    <t>DR-W2430-2</t>
  </si>
  <si>
    <t>W2430-2, P2484</t>
  </si>
  <si>
    <t>DR-W2436-2</t>
  </si>
  <si>
    <t>W2436-2, P2490</t>
  </si>
  <si>
    <t>DR-W2442-2</t>
  </si>
  <si>
    <t>W2442-2, P2496</t>
  </si>
  <si>
    <t>DR-W2730</t>
  </si>
  <si>
    <t>W2730</t>
  </si>
  <si>
    <t>DR-W2736</t>
  </si>
  <si>
    <t>W2736</t>
  </si>
  <si>
    <t>DR-W2742</t>
  </si>
  <si>
    <t>W2742</t>
  </si>
  <si>
    <t>DR-W3012</t>
  </si>
  <si>
    <t>W3012</t>
  </si>
  <si>
    <t>DR-W3015</t>
  </si>
  <si>
    <t>W3015, SAMPLEDOOR</t>
  </si>
  <si>
    <t>DR-W3018</t>
  </si>
  <si>
    <t>W3018, SBFH30</t>
  </si>
  <si>
    <t>DR-W3021</t>
  </si>
  <si>
    <t>W3021</t>
  </si>
  <si>
    <t>DR-W3024</t>
  </si>
  <si>
    <t>W3024</t>
  </si>
  <si>
    <t>DR-W3027</t>
  </si>
  <si>
    <t>W3027</t>
  </si>
  <si>
    <t>DR-W3030</t>
  </si>
  <si>
    <t>W3030, BW4230</t>
  </si>
  <si>
    <t>DR-W3036</t>
  </si>
  <si>
    <t>W3036</t>
  </si>
  <si>
    <t>DR-W3042</t>
  </si>
  <si>
    <t>W3042</t>
  </si>
  <si>
    <t>DR-W3315</t>
  </si>
  <si>
    <t>W3315</t>
  </si>
  <si>
    <t>DR-W3330</t>
  </si>
  <si>
    <t>W3330, OC3396</t>
  </si>
  <si>
    <t>DR-W3336</t>
  </si>
  <si>
    <t>W3336</t>
  </si>
  <si>
    <t>DR-W3342</t>
  </si>
  <si>
    <t>W3342</t>
  </si>
  <si>
    <t>DR-W3612</t>
  </si>
  <si>
    <t>W3612, W361224</t>
  </si>
  <si>
    <t>DR-W3615</t>
  </si>
  <si>
    <t>W3615</t>
  </si>
  <si>
    <t>DR-W3618</t>
  </si>
  <si>
    <t>W3618, W361824, SBFH36</t>
  </si>
  <si>
    <t>DR-W3624</t>
  </si>
  <si>
    <t>W3624, W362424</t>
  </si>
  <si>
    <t>DR-W3630</t>
  </si>
  <si>
    <t>W3630</t>
  </si>
  <si>
    <t>DR-W3636</t>
  </si>
  <si>
    <t>W3636</t>
  </si>
  <si>
    <t>DR-W3642</t>
  </si>
  <si>
    <t>W3642</t>
  </si>
  <si>
    <t>DR-W3912</t>
  </si>
  <si>
    <t>W3912</t>
  </si>
  <si>
    <t>DR-W3930</t>
  </si>
  <si>
    <t>W3930</t>
  </si>
  <si>
    <t>DR-W3936</t>
  </si>
  <si>
    <t>W3936</t>
  </si>
  <si>
    <t>DR-WMW303318</t>
  </si>
  <si>
    <t>WMW303318</t>
  </si>
  <si>
    <t>DR-WMW304518</t>
  </si>
  <si>
    <t>WMW304518</t>
  </si>
  <si>
    <t>DF-B15</t>
  </si>
  <si>
    <t>Drawer Front Pricing Data</t>
  </si>
  <si>
    <t>DF-B12</t>
  </si>
  <si>
    <t>DF-B18</t>
  </si>
  <si>
    <t>DF-B21</t>
  </si>
  <si>
    <t>DF-B24</t>
  </si>
  <si>
    <t>DF-B27</t>
  </si>
  <si>
    <t>DF-B30</t>
  </si>
  <si>
    <t>B30, SB30, V30</t>
  </si>
  <si>
    <t>DF-B30-1</t>
  </si>
  <si>
    <t>DB30-upper, VSB60-center</t>
  </si>
  <si>
    <t>DF-B33</t>
  </si>
  <si>
    <t>DF-B36</t>
  </si>
  <si>
    <t>B36, SB36, V36</t>
  </si>
  <si>
    <t>DF-B36-1</t>
  </si>
  <si>
    <t>DB36-upper</t>
  </si>
  <si>
    <t>DF-B39</t>
  </si>
  <si>
    <t>DF-B42</t>
  </si>
  <si>
    <t>B42, SB42, V42</t>
  </si>
  <si>
    <t>DF-BM30</t>
  </si>
  <si>
    <t>BM30</t>
  </si>
  <si>
    <t>DF-DB12</t>
  </si>
  <si>
    <t>DF-DB15</t>
  </si>
  <si>
    <t>DF-DB18</t>
  </si>
  <si>
    <t>DF-DB21</t>
  </si>
  <si>
    <t>DF-DB24</t>
  </si>
  <si>
    <t>DF-DB30</t>
  </si>
  <si>
    <t>DF-DB36</t>
  </si>
  <si>
    <t>DF-DDB18</t>
  </si>
  <si>
    <t>DDB18-bottom</t>
  </si>
  <si>
    <t>DF-DSB42</t>
  </si>
  <si>
    <t>DF-KD30</t>
  </si>
  <si>
    <t>KD30</t>
  </si>
  <si>
    <t>DF-KD36</t>
  </si>
  <si>
    <t>KD36</t>
  </si>
  <si>
    <t>DF-OC3384D</t>
  </si>
  <si>
    <t>OC3384D, OC3390D, OC3396D</t>
  </si>
  <si>
    <t>DF-VDB60</t>
  </si>
  <si>
    <t>VDB60-bottom</t>
  </si>
  <si>
    <t>DF-VSB36</t>
  </si>
  <si>
    <t>VSB36-left/right</t>
  </si>
  <si>
    <t>DF-VSB36-CENTER</t>
  </si>
  <si>
    <t>VSB36-center</t>
  </si>
  <si>
    <t>BW3630, BEP2430-1</t>
  </si>
  <si>
    <t>DR-W1515</t>
  </si>
  <si>
    <t>W1515, CW2415</t>
  </si>
  <si>
    <t>AG2418BD, W2418</t>
  </si>
  <si>
    <t>DR-ERCW2415</t>
  </si>
  <si>
    <t>ERCW2415</t>
  </si>
  <si>
    <t>DR-ERCW2436</t>
  </si>
  <si>
    <t>ERCW2436</t>
  </si>
  <si>
    <t>DR-ERCW2442</t>
  </si>
  <si>
    <t>ERCW2442</t>
  </si>
  <si>
    <t>DR-MB12</t>
  </si>
  <si>
    <t>MB12</t>
  </si>
  <si>
    <t>DR-P1584</t>
  </si>
  <si>
    <t>P1584, P1590, P1596</t>
  </si>
  <si>
    <t>DR-P2184</t>
  </si>
  <si>
    <t>P2184, P2190, P2196</t>
  </si>
  <si>
    <t>DR-P3084</t>
  </si>
  <si>
    <t>P3084, P3090, P3096</t>
  </si>
  <si>
    <t>DR-W1215</t>
  </si>
  <si>
    <t>W1215</t>
  </si>
  <si>
    <t>DR-W1815</t>
  </si>
  <si>
    <t>W1815</t>
  </si>
  <si>
    <t>DR-W2115</t>
  </si>
  <si>
    <t>W2115</t>
  </si>
  <si>
    <t>W2130, W4230</t>
  </si>
  <si>
    <t>W2136, W4236</t>
  </si>
  <si>
    <t>DR-W2415</t>
  </si>
  <si>
    <t>W2415</t>
  </si>
  <si>
    <t>DR-W2715</t>
  </si>
  <si>
    <t>W2715</t>
  </si>
  <si>
    <t>DR-W3915</t>
  </si>
  <si>
    <t>W3915</t>
  </si>
  <si>
    <t>B12, DB12-3/4, VB12, VDB12, VDB60, VSB42, VSB48</t>
  </si>
  <si>
    <t>B15, BB42, DB15-3/4, DSB36, VB15, VDB15, VSDL/R30, VSB60</t>
  </si>
  <si>
    <t>B18, DB18-3/4, DDB18, VB18, VDB18, VSB42, VSDL/R36</t>
  </si>
  <si>
    <t>B21, BB48, DB21-3/4, VDB21</t>
  </si>
  <si>
    <t>B24-2, DB24-3/4, V24, VDB24, VDB60, VSB48</t>
  </si>
  <si>
    <t>DB12-3, VDB12</t>
  </si>
  <si>
    <t>DB15-3, VDB15, VSDR30, VSDL30</t>
  </si>
  <si>
    <t>DF-DB15-4</t>
  </si>
  <si>
    <t>DB15-4</t>
  </si>
  <si>
    <t>DB18-3, VDB18, VSDR36, VSDL36</t>
  </si>
  <si>
    <t>DF-DB18-4</t>
  </si>
  <si>
    <t>DB18-4</t>
  </si>
  <si>
    <t>DB21-3, VDB21</t>
  </si>
  <si>
    <t>DF-DB21-4</t>
  </si>
  <si>
    <t>DB21-4</t>
  </si>
  <si>
    <t>DB24-3, VDB24</t>
  </si>
  <si>
    <t>DF-DB24-2-BTM</t>
  </si>
  <si>
    <t>DB24-2</t>
  </si>
  <si>
    <t>DF-DB24-2-TOP</t>
  </si>
  <si>
    <t>DF-DB24-4</t>
  </si>
  <si>
    <t>DB24-4</t>
  </si>
  <si>
    <t>DB30-3</t>
  </si>
  <si>
    <t>DF-DB30-2-BTM</t>
  </si>
  <si>
    <t>DB30-2</t>
  </si>
  <si>
    <t>DF-DB30-2-TOP</t>
  </si>
  <si>
    <t>DF-DB30-4</t>
  </si>
  <si>
    <t>DB30-4</t>
  </si>
  <si>
    <t>DB36-3</t>
  </si>
  <si>
    <t>DF-DB36-2-BTM</t>
  </si>
  <si>
    <t>DB36-2</t>
  </si>
  <si>
    <t>DF-DB36-2-TOP</t>
  </si>
  <si>
    <t>DF-DB36-4</t>
  </si>
  <si>
    <t>DB36-4</t>
  </si>
  <si>
    <t>Customer Info</t>
  </si>
  <si>
    <t>Quote Totals</t>
  </si>
  <si>
    <t>Customer Name:</t>
  </si>
  <si>
    <t>Order Info</t>
  </si>
  <si>
    <t>Date:</t>
  </si>
  <si>
    <t>PO#:</t>
  </si>
  <si>
    <t>Total:</t>
  </si>
  <si>
    <t>Job Reference:</t>
  </si>
  <si>
    <t>Shipping Address:</t>
  </si>
  <si>
    <t>City, State Zip:</t>
  </si>
  <si>
    <t>Notes</t>
  </si>
  <si>
    <t>Line</t>
  </si>
  <si>
    <t>Product</t>
  </si>
  <si>
    <t>Description</t>
  </si>
  <si>
    <t>Weight (LBS)</t>
  </si>
  <si>
    <t>Volume (FT3)</t>
  </si>
  <si>
    <t>Qty</t>
  </si>
  <si>
    <t>Ext Price</t>
  </si>
  <si>
    <t>Totals:</t>
  </si>
  <si>
    <t>Door and Drawer Front
Quote/Order Form</t>
  </si>
  <si>
    <t>Profile:</t>
  </si>
  <si>
    <t>Specie:</t>
  </si>
  <si>
    <t>Color:</t>
  </si>
  <si>
    <t>Profile</t>
  </si>
  <si>
    <t>Specie</t>
  </si>
  <si>
    <t>Color</t>
  </si>
  <si>
    <t>Jefferson</t>
  </si>
  <si>
    <t>Cambridge</t>
  </si>
  <si>
    <t>Dalton</t>
  </si>
  <si>
    <t>Hampton</t>
  </si>
  <si>
    <t>Parkview</t>
  </si>
  <si>
    <t>MDF</t>
  </si>
  <si>
    <t>Birch</t>
  </si>
  <si>
    <t>Soft Maple</t>
  </si>
  <si>
    <t>Blue</t>
  </si>
  <si>
    <t>Cocoa</t>
  </si>
  <si>
    <t>Linen</t>
  </si>
  <si>
    <t>Mint</t>
  </si>
  <si>
    <t>Onyx</t>
  </si>
  <si>
    <t>Pewter</t>
  </si>
  <si>
    <t>Sage</t>
  </si>
  <si>
    <t>RiverRock</t>
  </si>
  <si>
    <t>Pecan</t>
  </si>
  <si>
    <t>White</t>
  </si>
  <si>
    <t>Sahara</t>
  </si>
  <si>
    <t>Smoke</t>
  </si>
  <si>
    <t>Natural</t>
  </si>
  <si>
    <t>Doors</t>
  </si>
  <si>
    <t>Drawer Fronts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</si>
</sst>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44" fontId="1" fillId="0" borderId="0" xfId="1" applyFont="1" applyAlignment="1">
      <alignment horizontal="center"/>
    </xf>
    <xf numFmtId="44" fontId="0" fillId="0" borderId="0" xfId="1" applyFont="1"/>
    <xf numFmtId="0" fontId="4" fillId="0" borderId="0" xfId="0" applyFont="1"/>
    <xf numFmtId="0" fontId="6" fillId="0" borderId="0" xfId="0" applyFont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3" borderId="0" xfId="0" applyFill="1"/>
    <xf numFmtId="44" fontId="0" fillId="0" borderId="0" xfId="1" applyNumberFormat="1" applyFont="1"/>
    <xf numFmtId="0" fontId="7" fillId="0" borderId="0" xfId="0" applyFont="1" applyAlignment="1">
      <alignment horizontal="center" vertical="center" wrapText="1"/>
    </xf>
    <xf numFmtId="0" fontId="1" fillId="4" borderId="0" xfId="0" applyFont="1" applyFill="1"/>
    <xf numFmtId="0" fontId="1" fillId="4" borderId="1" xfId="0" applyFont="1" applyFill="1" applyBorder="1"/>
    <xf numFmtId="44" fontId="1" fillId="4" borderId="0" xfId="1" applyFont="1" applyFill="1"/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1" fillId="4" borderId="0" xfId="0" applyFont="1" applyFill="1" applyAlignment="1">
      <alignment horizontal="left"/>
    </xf>
    <xf numFmtId="14" fontId="0" fillId="0" borderId="1" xfId="0" applyNumberFormat="1" applyBorder="1" applyAlignment="1" applyProtection="1">
      <alignment horizontal="left"/>
      <protection locked="0"/>
    </xf>
    <xf numFmtId="44" fontId="0" fillId="0" borderId="0" xfId="1" applyFont="1" applyProtection="1">
      <protection locked="0"/>
    </xf>
    <xf numFmtId="0" fontId="1" fillId="0" borderId="2" xfId="0" applyFont="1" applyBorder="1" applyAlignment="1">
      <alignment horizontal="right"/>
    </xf>
    <xf numFmtId="44" fontId="1" fillId="0" borderId="2" xfId="1" applyFont="1" applyBorder="1"/>
    <xf numFmtId="0" fontId="0" fillId="4" borderId="0" xfId="0" applyFill="1"/>
    <xf numFmtId="44" fontId="0" fillId="4" borderId="0" xfId="1" applyFont="1" applyFill="1"/>
    <xf numFmtId="0" fontId="0" fillId="0" borderId="0" xfId="0" applyAlignment="1" applyProtection="1">
      <alignment horizontal="center" vertical="center" wrapText="1"/>
      <protection locked="0"/>
    </xf>
    <xf numFmtId="0" fontId="0" fillId="5" borderId="0" xfId="0" applyFill="1"/>
    <xf numFmtId="0" fontId="0" fillId="0" borderId="0" xfId="0" applyProtection="1"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44" fontId="0" fillId="0" borderId="0" xfId="0" applyNumberForma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9" fillId="4" borderId="0" xfId="0" applyFont="1" applyFill="1" applyAlignment="1" applyProtection="1">
      <alignment horizontal="center" vertical="center" wrapText="1"/>
      <protection locked="0"/>
    </xf>
    <xf numFmtId="0" fontId="9" fillId="4" borderId="0" xfId="0" applyFont="1" applyFill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34">
    <dxf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</dxf>
    <dxf>
      <numFmt numFmtId="0" formatCode="General"/>
    </dxf>
    <dxf>
      <numFmt numFmtId="0" formatCode="General"/>
    </dxf>
    <dxf>
      <protection locked="0" hidden="0"/>
    </dxf>
    <dxf>
      <numFmt numFmtId="0" formatCode="General"/>
    </dxf>
    <dxf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protection locked="0" hidden="0"/>
    </dxf>
    <dxf>
      <numFmt numFmtId="0" formatCode="General"/>
    </dxf>
    <dxf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47626</xdr:colOff>
      <xdr:row>0</xdr:row>
      <xdr:rowOff>171450</xdr:rowOff>
    </xdr:from>
    <xdr:to>
      <xdr:col>7</xdr:col>
      <xdr:colOff>764317</xdr:colOff>
      <xdr:row>3</xdr:row>
      <xdr:rowOff>66675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753ED1F-92BD-D1FB-A2EF-86527EA6F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9676" y="171450"/>
          <a:ext cx="1697766" cy="466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lassicdistributionus-my.sharepoint.com/personal/collinl_classicdistribution_us/Documents/CDI%20Info/MRExpress/220920_MRExpressOrderForm.xlsx" TargetMode="External"/><Relationship Id="rId1" Type="http://schemas.openxmlformats.org/officeDocument/2006/relationships/externalLinkPath" Target="https://classicdistributionus-my.sharepoint.com/personal/collinl_classicdistribution_us/Documents/CDI%20Info/MRExpress/220920_MRExpressOrder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uoteOrderForm"/>
      <sheetName val="ProductData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345C1B6-92F1-4F53-80F1-81AFD207C3C0}" name="Table210" displayName="Table210" ref="A16:H27" totalsRowCount="1" totalsRowDxfId="28">
  <autoFilter ref="A16:H26" xr:uid="{D345C1B6-92F1-4F53-80F1-81AFD207C3C0}"/>
  <tableColumns count="8">
    <tableColumn id="1" xr3:uid="{123E3645-DAB5-48C1-A35A-9ECAF3EFC38D}" name="Line" totalsRowDxfId="7"/>
    <tableColumn id="2" xr3:uid="{2F6DED66-0B8E-4353-BE3B-A2C8BBFCB271}" name="Product" dataDxfId="21" totalsRowDxfId="6"/>
    <tableColumn id="3" xr3:uid="{9C1A1CCC-237C-44B0-B864-27F1B7FC2F45}" name="Description" totalsRowLabel="Totals:" dataDxfId="18" totalsRowDxfId="5">
      <calculatedColumnFormula>IFERROR(CONCATENATE(VLOOKUP(Table210[[#This Row],[Product]],Table2[#All],3,FALSE), " x ", VLOOKUP(Table210[[#This Row],[Product]],Table2[#All],4,FALSE)), "")</calculatedColumnFormula>
    </tableColumn>
    <tableColumn id="11" xr3:uid="{E999DA64-1901-4274-93D5-CFE9A7230C75}" name="Weight (LBS)" totalsRowDxfId="4"/>
    <tableColumn id="7" xr3:uid="{0D1FA690-7524-4F22-8988-5690AB98BF65}" name="Volume (FT3)" dataDxfId="20" totalsRowDxfId="3">
      <calculatedColumnFormula>IFERROR(VLOOKUP(Table210[[#This Row],[Product]],[1]!Table1[#All],4,FALSE), "")</calculatedColumnFormula>
    </tableColumn>
    <tableColumn id="4" xr3:uid="{077ACEB6-9F4D-4BC0-BD18-EB0578267BB7}" name="Qty" totalsRowFunction="sum" dataDxfId="19" totalsRowDxfId="2"/>
    <tableColumn id="5" xr3:uid="{03ADB3C0-5B1C-46B6-961E-B241914A1CCA}" name="Price" totalsRowDxfId="1" dataCellStyle="Currency">
      <calculatedColumnFormula>IFERROR(VLOOKUP(Table210[[#This Row],[Product]],Table2[#All],8,FALSE), "")</calculatedColumnFormula>
    </tableColumn>
    <tableColumn id="6" xr3:uid="{62DF445A-0204-48BC-9F1F-618FD133574B}" name="Ext Price" totalsRowFunction="sum" totalsRowDxfId="0" dataCellStyle="Currency">
      <calculatedColumnFormula>IFERROR(Table210[[#This Row],[Qty]]*Table210[[#This Row],[Price]], "")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BE34F0D-A157-458A-BDE9-8B9D0774E045}" name="Table21014" displayName="Table21014" ref="A29:H40" totalsRowCount="1" totalsRowDxfId="27">
  <autoFilter ref="A29:H39" xr:uid="{5BE34F0D-A157-458A-BDE9-8B9D0774E045}"/>
  <tableColumns count="8">
    <tableColumn id="1" xr3:uid="{8E29A639-6F47-4592-B93A-13849F2C44D1}" name="Line" totalsRowDxfId="15"/>
    <tableColumn id="2" xr3:uid="{F7C9F7B9-E6CE-4F51-B821-516EA3EA2DE9}" name="Product" dataDxfId="26" totalsRowDxfId="14"/>
    <tableColumn id="3" xr3:uid="{DD3A47EC-E7B0-43D5-B414-F56DDDFB8309}" name="Description" totalsRowLabel="Totals:" dataDxfId="17" totalsRowDxfId="13">
      <calculatedColumnFormula>IFERROR(CONCATENATE(VLOOKUP(Table21014[[#This Row],[Product]],Table1[#All],3,FALSE), " x ", VLOOKUP(Table21014[[#This Row],[Product]],Table1[#All],4,FALSE)), "")</calculatedColumnFormula>
    </tableColumn>
    <tableColumn id="11" xr3:uid="{AA0476CB-7441-4C14-A68E-C9643B0C8648}" name="Weight (LBS)" totalsRowDxfId="12"/>
    <tableColumn id="7" xr3:uid="{B91326E0-9098-46B0-843E-7A320EA178F7}" name="Volume (FT3)" dataDxfId="25" totalsRowDxfId="11">
      <calculatedColumnFormula>IFERROR(VLOOKUP(Table21014[[#This Row],[Product]],[1]!Table1[#All],4,FALSE), "")</calculatedColumnFormula>
    </tableColumn>
    <tableColumn id="4" xr3:uid="{377527CA-188F-49B9-BD5F-09BECEE4E6A4}" name="Qty" totalsRowFunction="sum" dataDxfId="24" totalsRowDxfId="10"/>
    <tableColumn id="5" xr3:uid="{E2A0A69F-9232-4F74-87A2-E2AAEA063296}" name="Price" dataDxfId="16" totalsRowDxfId="9" dataCellStyle="Currency">
      <calculatedColumnFormula>IFERROR(VLOOKUP(Table21014[[#This Row],[Product]],Table1[#All],8,FALSE), "")</calculatedColumnFormula>
    </tableColumn>
    <tableColumn id="6" xr3:uid="{3205AA81-3CDA-4290-9B19-57337858E391}" name="Ext Price" totalsRowFunction="sum" totalsRowDxfId="8" dataCellStyle="Currency">
      <calculatedColumnFormula>IFERROR(Table21014[[#This Row],[Qty]]*Table21014[[#This Row],[Price]], "")</calculatedColumn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D60003-B53C-4257-9BCB-9D5CBDA3C74F}" name="Table2" displayName="Table2" ref="A3:H88" totalsRowShown="0" headerRowDxfId="33">
  <autoFilter ref="A3:H88" xr:uid="{853633BF-9EB9-4E43-A875-0273039E3C31}"/>
  <sortState xmlns:xlrd2="http://schemas.microsoft.com/office/spreadsheetml/2017/richdata2" ref="A4:H88">
    <sortCondition ref="A3:A88"/>
  </sortState>
  <tableColumns count="8">
    <tableColumn id="1" xr3:uid="{F3C99EC8-013C-4DC6-B079-9D4DBF52DE58}" name="Item No."/>
    <tableColumn id="2" xr3:uid="{1965BF13-033F-4CF0-B6F8-DF7E9CC0CF54}" name="Cabinet" dataDxfId="32"/>
    <tableColumn id="3" xr3:uid="{8B47564C-3822-4586-A5E0-DA63A997AEED}" name="Width"/>
    <tableColumn id="4" xr3:uid="{816D245A-2C51-4413-A63B-89C7F5AE2FF5}" name="Height"/>
    <tableColumn id="5" xr3:uid="{8761791A-D020-49F6-A8D4-07DDF9D8324F}" name="Sq. Feet">
      <calculatedColumnFormula>(C4*D4)/144</calculatedColumnFormula>
    </tableColumn>
    <tableColumn id="6" xr3:uid="{8B16F12A-ABE3-46AF-A249-8D3A16F76D56}" name="Sq. Meter">
      <calculatedColumnFormula>E4*0.092903</calculatedColumnFormula>
    </tableColumn>
    <tableColumn id="7" xr3:uid="{7BF35850-6ACB-4F74-9C04-2AC6D759E822}" name="%/Sqft" dataCellStyle="Currency"/>
    <tableColumn id="8" xr3:uid="{58A4AF15-032F-491C-9142-AC187E5F3F80}" name="Price" dataCellStyle="Currency">
      <calculatedColumnFormula>Table2[[#This Row],[Sq. Feet]]*Table2[[#This Row],[%/Sqft]]</calculatedColumnFormula>
    </tableColumn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D004388-17D6-4ADC-8703-6C5BBC31D3FC}" name="Table1" displayName="Table1" ref="A3:H44" totalsRowShown="0" headerRowDxfId="31">
  <autoFilter ref="A3:H44" xr:uid="{C4B47052-2365-456A-AAC3-25B9EFD6F4DB}"/>
  <sortState xmlns:xlrd2="http://schemas.microsoft.com/office/spreadsheetml/2017/richdata2" ref="A4:H44">
    <sortCondition ref="A3:A44"/>
  </sortState>
  <tableColumns count="8">
    <tableColumn id="1" xr3:uid="{E3370712-F2A3-4FF3-85D9-454F2E5AD9DD}" name="Item No."/>
    <tableColumn id="2" xr3:uid="{47CD4777-4C07-4A5C-9D10-3FBA710E1C1B}" name="Cabinet" dataDxfId="30"/>
    <tableColumn id="3" xr3:uid="{1BD89E3A-D4A6-44FD-9F33-9F2A1302848D}" name="Width"/>
    <tableColumn id="4" xr3:uid="{BDBE54BD-7DF9-4055-BA11-426059AE1227}" name="Height"/>
    <tableColumn id="5" xr3:uid="{A89E17AC-8AA8-46C4-A500-AD1FFFA0C719}" name="Sq. Feet">
      <calculatedColumnFormula>(C4*D4)/144</calculatedColumnFormula>
    </tableColumn>
    <tableColumn id="6" xr3:uid="{C1789CE4-A52C-4218-9F3E-35FCBFD33946}" name="Sq. Meter">
      <calculatedColumnFormula>E4*0.092903</calculatedColumnFormula>
    </tableColumn>
    <tableColumn id="7" xr3:uid="{0FBC8A6A-7EB8-40BC-8272-98B0EB13E3C1}" name="%/Sqft" dataCellStyle="Currency"/>
    <tableColumn id="8" xr3:uid="{808C11CA-53E4-4830-929C-11B0FB54CCEF}" name="Price" dataDxfId="29" dataCellStyle="Currency">
      <calculatedColumnFormula>Table1[[#This Row],[Sq. Feet]]*Table1[[#This Row],[%/Sqft]]</calculatedColumnFormula>
    </tableColumn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A48A5B8-AF2C-428D-8885-36BBB2E2AD23}" name="Table10" displayName="Table10" ref="A1:A6" totalsRowShown="0">
  <autoFilter ref="A1:A6" xr:uid="{8A48A5B8-AF2C-428D-8885-36BBB2E2AD23}"/>
  <sortState xmlns:xlrd2="http://schemas.microsoft.com/office/spreadsheetml/2017/richdata2" ref="A2:A6">
    <sortCondition ref="A1:A6"/>
  </sortState>
  <tableColumns count="1">
    <tableColumn id="1" xr3:uid="{EA9EA13B-0A9F-44B6-BE75-95E2828A217E}" name="Profile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8B18291-DCDE-4F8F-8254-80A455712177}" name="Table11" displayName="Table11" ref="C1:C4" totalsRowShown="0">
  <autoFilter ref="C1:C4" xr:uid="{18B18291-DCDE-4F8F-8254-80A455712177}"/>
  <sortState xmlns:xlrd2="http://schemas.microsoft.com/office/spreadsheetml/2017/richdata2" ref="C2:C4">
    <sortCondition ref="C1:C4"/>
  </sortState>
  <tableColumns count="1">
    <tableColumn id="1" xr3:uid="{D5DEFA0A-0BDA-4C16-855E-EFDDAD70D5C3}" name="Specie"/>
  </tableColumns>
  <tableStyleInfo name="TableStyleLight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57F88D8-22CD-4511-AE3D-EC90BFBFFA23}" name="Table12" displayName="Table12" ref="E1:E14" totalsRowShown="0">
  <autoFilter ref="E1:E14" xr:uid="{657F88D8-22CD-4511-AE3D-EC90BFBFFA23}"/>
  <sortState xmlns:xlrd2="http://schemas.microsoft.com/office/spreadsheetml/2017/richdata2" ref="E2:E14">
    <sortCondition ref="E1:E14"/>
  </sortState>
  <tableColumns count="1">
    <tableColumn id="1" xr3:uid="{5CDE1A95-D86C-480A-BF3F-F688FD1F1733}" name="Color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FDF61-7673-45FD-A4C5-D18CAE90A7C2}">
  <dimension ref="A1:H40"/>
  <sheetViews>
    <sheetView tabSelected="1" zoomScaleNormal="100" workbookViewId="0">
      <selection activeCell="C6" sqref="C6"/>
    </sheetView>
  </sheetViews>
  <sheetFormatPr defaultRowHeight="15" x14ac:dyDescent="0.25"/>
  <cols>
    <col min="1" max="1" width="7" bestFit="1" customWidth="1"/>
    <col min="2" max="2" width="20" customWidth="1"/>
    <col min="3" max="3" width="47.7109375" customWidth="1"/>
    <col min="4" max="5" width="9.140625" hidden="1" customWidth="1"/>
    <col min="6" max="6" width="6.42578125" bestFit="1" customWidth="1"/>
    <col min="7" max="7" width="8.28515625" customWidth="1"/>
    <col min="8" max="8" width="12.28515625" bestFit="1" customWidth="1"/>
  </cols>
  <sheetData>
    <row r="1" spans="1:8" ht="15" customHeight="1" x14ac:dyDescent="0.25">
      <c r="A1" s="33" t="s">
        <v>277</v>
      </c>
      <c r="B1" s="33"/>
      <c r="C1" s="33"/>
      <c r="D1" s="32"/>
      <c r="E1" s="32"/>
      <c r="F1" s="13"/>
      <c r="G1" s="13"/>
      <c r="H1" s="13"/>
    </row>
    <row r="2" spans="1:8" ht="15" customHeight="1" x14ac:dyDescent="0.25">
      <c r="A2" s="33"/>
      <c r="B2" s="33"/>
      <c r="C2" s="33"/>
      <c r="D2" s="32"/>
      <c r="E2" s="32"/>
      <c r="F2" s="13"/>
      <c r="G2" s="13"/>
      <c r="H2" s="13"/>
    </row>
    <row r="3" spans="1:8" ht="15" customHeight="1" x14ac:dyDescent="0.25">
      <c r="A3" s="33"/>
      <c r="B3" s="33"/>
      <c r="C3" s="33"/>
      <c r="D3" s="32"/>
      <c r="E3" s="32"/>
      <c r="F3" s="13"/>
      <c r="G3" s="13"/>
      <c r="H3" s="13"/>
    </row>
    <row r="4" spans="1:8" ht="15" customHeight="1" x14ac:dyDescent="0.25">
      <c r="A4" s="33"/>
      <c r="B4" s="33"/>
      <c r="C4" s="33"/>
      <c r="D4" s="32"/>
      <c r="E4" s="32"/>
      <c r="F4" s="13"/>
      <c r="G4" s="13"/>
      <c r="H4" s="13"/>
    </row>
    <row r="5" spans="1:8" x14ac:dyDescent="0.25">
      <c r="A5" s="14" t="s">
        <v>258</v>
      </c>
      <c r="B5" s="14"/>
      <c r="C5" s="15"/>
      <c r="D5" s="3"/>
      <c r="E5" s="3"/>
      <c r="F5" s="14" t="s">
        <v>259</v>
      </c>
      <c r="G5" s="14"/>
      <c r="H5" s="16"/>
    </row>
    <row r="6" spans="1:8" ht="15.75" thickBot="1" x14ac:dyDescent="0.3">
      <c r="B6" s="38" t="s">
        <v>260</v>
      </c>
      <c r="C6" s="17"/>
      <c r="F6" s="22" t="s">
        <v>264</v>
      </c>
      <c r="G6" s="22"/>
      <c r="H6" s="23">
        <f>Table210[[#Totals],[Ext Price]]+Table21014[[#Totals],[Ext Price]]</f>
        <v>0</v>
      </c>
    </row>
    <row r="7" spans="1:8" ht="15.75" thickTop="1" x14ac:dyDescent="0.25">
      <c r="A7" s="14" t="s">
        <v>261</v>
      </c>
      <c r="B7" s="19"/>
      <c r="C7" s="34"/>
      <c r="D7" s="34"/>
      <c r="E7" s="34"/>
      <c r="F7" s="34"/>
      <c r="G7" s="34"/>
      <c r="H7" s="34"/>
    </row>
    <row r="8" spans="1:8" x14ac:dyDescent="0.25">
      <c r="B8" s="38" t="s">
        <v>262</v>
      </c>
      <c r="C8" s="20"/>
      <c r="F8" s="39" t="s">
        <v>278</v>
      </c>
      <c r="G8" s="39"/>
      <c r="H8" s="28"/>
    </row>
    <row r="9" spans="1:8" x14ac:dyDescent="0.25">
      <c r="B9" s="38" t="s">
        <v>263</v>
      </c>
      <c r="C9" s="17"/>
      <c r="F9" s="39" t="s">
        <v>279</v>
      </c>
      <c r="G9" s="39"/>
      <c r="H9" s="28"/>
    </row>
    <row r="10" spans="1:8" x14ac:dyDescent="0.25">
      <c r="B10" s="38" t="s">
        <v>265</v>
      </c>
      <c r="C10" s="17"/>
      <c r="F10" s="39" t="s">
        <v>280</v>
      </c>
      <c r="G10" s="39"/>
      <c r="H10" s="21"/>
    </row>
    <row r="11" spans="1:8" x14ac:dyDescent="0.25">
      <c r="B11" s="38" t="s">
        <v>266</v>
      </c>
      <c r="C11" s="17"/>
      <c r="F11" s="18"/>
      <c r="G11" s="18"/>
      <c r="H11" s="6"/>
    </row>
    <row r="12" spans="1:8" x14ac:dyDescent="0.25">
      <c r="B12" s="38" t="s">
        <v>267</v>
      </c>
      <c r="C12" s="17"/>
      <c r="F12" s="18"/>
      <c r="G12" s="18"/>
      <c r="H12" s="6"/>
    </row>
    <row r="13" spans="1:8" x14ac:dyDescent="0.25">
      <c r="A13" s="14" t="s">
        <v>268</v>
      </c>
      <c r="B13" s="24"/>
      <c r="C13" s="24"/>
      <c r="D13" s="24"/>
      <c r="E13" s="24"/>
      <c r="F13" s="24"/>
      <c r="G13" s="24"/>
      <c r="H13" s="25"/>
    </row>
    <row r="14" spans="1:8" ht="58.5" customHeight="1" x14ac:dyDescent="0.25">
      <c r="A14" s="26"/>
      <c r="B14" s="26"/>
      <c r="C14" s="26"/>
      <c r="D14" s="26"/>
      <c r="E14" s="26"/>
      <c r="F14" s="26"/>
      <c r="G14" s="26"/>
      <c r="H14" s="26"/>
    </row>
    <row r="15" spans="1:8" s="35" customFormat="1" ht="26.25" customHeight="1" x14ac:dyDescent="0.25">
      <c r="A15" s="36" t="s">
        <v>305</v>
      </c>
      <c r="B15" s="36"/>
      <c r="C15" s="36"/>
      <c r="D15" s="36"/>
      <c r="E15" s="36"/>
      <c r="F15" s="36"/>
      <c r="G15" s="36"/>
      <c r="H15" s="36"/>
    </row>
    <row r="16" spans="1:8" x14ac:dyDescent="0.25">
      <c r="A16" t="s">
        <v>269</v>
      </c>
      <c r="B16" s="27" t="s">
        <v>270</v>
      </c>
      <c r="C16" t="s">
        <v>271</v>
      </c>
      <c r="D16" t="s">
        <v>272</v>
      </c>
      <c r="E16" t="s">
        <v>273</v>
      </c>
      <c r="F16" s="27" t="s">
        <v>274</v>
      </c>
      <c r="G16" t="s">
        <v>12</v>
      </c>
      <c r="H16" s="6" t="s">
        <v>275</v>
      </c>
    </row>
    <row r="17" spans="1:8" x14ac:dyDescent="0.25">
      <c r="A17">
        <v>1</v>
      </c>
      <c r="B17" s="28"/>
      <c r="C17" t="str">
        <f>IFERROR(CONCATENATE(VLOOKUP(Table210[[#This Row],[Product]],Table2[#All],3,FALSE), " x ", VLOOKUP(Table210[[#This Row],[Product]],Table2[#All],4,FALSE)), "")</f>
        <v/>
      </c>
      <c r="E17" t="str">
        <f>IFERROR(VLOOKUP(Table210[[#This Row],[Product]],[1]!Table1[#All],4,FALSE), "")</f>
        <v/>
      </c>
      <c r="F17" s="28"/>
      <c r="G17" s="6" t="str">
        <f>IFERROR(VLOOKUP(Table210[[#This Row],[Product]],Table2[#All],8,FALSE), "")</f>
        <v/>
      </c>
      <c r="H17" s="6" t="str">
        <f>IFERROR(Table210[[#This Row],[Qty]]*Table210[[#This Row],[Price]], "")</f>
        <v/>
      </c>
    </row>
    <row r="18" spans="1:8" x14ac:dyDescent="0.25">
      <c r="A18">
        <v>2</v>
      </c>
      <c r="B18" s="28"/>
      <c r="C18" t="str">
        <f>IFERROR(CONCATENATE(VLOOKUP(Table210[[#This Row],[Product]],Table2[#All],3,FALSE), " x ", VLOOKUP(Table210[[#This Row],[Product]],Table2[#All],4,FALSE)), "")</f>
        <v/>
      </c>
      <c r="E18" t="str">
        <f>IFERROR(VLOOKUP(Table210[[#This Row],[Product]],[1]!Table1[#All],4,FALSE), "")</f>
        <v/>
      </c>
      <c r="F18" s="28"/>
      <c r="G18" s="6" t="str">
        <f>IFERROR(VLOOKUP(Table210[[#This Row],[Product]],Table2[#All],8,FALSE), "")</f>
        <v/>
      </c>
      <c r="H18" s="6" t="str">
        <f>IFERROR(Table210[[#This Row],[Qty]]*Table210[[#This Row],[Price]], "")</f>
        <v/>
      </c>
    </row>
    <row r="19" spans="1:8" x14ac:dyDescent="0.25">
      <c r="A19">
        <v>3</v>
      </c>
      <c r="B19" s="28"/>
      <c r="C19" t="str">
        <f>IFERROR(CONCATENATE(VLOOKUP(Table210[[#This Row],[Product]],Table2[#All],3,FALSE), " x ", VLOOKUP(Table210[[#This Row],[Product]],Table2[#All],4,FALSE)), "")</f>
        <v/>
      </c>
      <c r="E19" t="str">
        <f>IFERROR(VLOOKUP(Table210[[#This Row],[Product]],[1]!Table1[#All],4,FALSE), "")</f>
        <v/>
      </c>
      <c r="F19" s="28"/>
      <c r="G19" s="6" t="str">
        <f>IFERROR(VLOOKUP(Table210[[#This Row],[Product]],Table2[#All],8,FALSE), "")</f>
        <v/>
      </c>
      <c r="H19" s="6" t="str">
        <f>IFERROR(Table210[[#This Row],[Qty]]*Table210[[#This Row],[Price]], "")</f>
        <v/>
      </c>
    </row>
    <row r="20" spans="1:8" x14ac:dyDescent="0.25">
      <c r="A20">
        <v>4</v>
      </c>
      <c r="B20" s="28"/>
      <c r="C20" t="str">
        <f>IFERROR(CONCATENATE(VLOOKUP(Table210[[#This Row],[Product]],Table2[#All],3,FALSE), " x ", VLOOKUP(Table210[[#This Row],[Product]],Table2[#All],4,FALSE)), "")</f>
        <v/>
      </c>
      <c r="E20" t="str">
        <f>IFERROR(VLOOKUP(Table210[[#This Row],[Product]],[1]!Table1[#All],4,FALSE), "")</f>
        <v/>
      </c>
      <c r="F20" s="28"/>
      <c r="G20" s="6" t="str">
        <f>IFERROR(VLOOKUP(Table210[[#This Row],[Product]],Table2[#All],8,FALSE), "")</f>
        <v/>
      </c>
      <c r="H20" s="6" t="str">
        <f>IFERROR(Table210[[#This Row],[Qty]]*Table210[[#This Row],[Price]], "")</f>
        <v/>
      </c>
    </row>
    <row r="21" spans="1:8" x14ac:dyDescent="0.25">
      <c r="A21">
        <v>5</v>
      </c>
      <c r="B21" s="28"/>
      <c r="C21" t="str">
        <f>IFERROR(CONCATENATE(VLOOKUP(Table210[[#This Row],[Product]],Table2[#All],3,FALSE), " x ", VLOOKUP(Table210[[#This Row],[Product]],Table2[#All],4,FALSE)), "")</f>
        <v/>
      </c>
      <c r="E21" t="str">
        <f>IFERROR(VLOOKUP(Table210[[#This Row],[Product]],[1]!Table1[#All],4,FALSE), "")</f>
        <v/>
      </c>
      <c r="F21" s="28"/>
      <c r="G21" s="6" t="str">
        <f>IFERROR(VLOOKUP(Table210[[#This Row],[Product]],Table2[#All],8,FALSE), "")</f>
        <v/>
      </c>
      <c r="H21" s="6" t="str">
        <f>IFERROR(Table210[[#This Row],[Qty]]*Table210[[#This Row],[Price]], "")</f>
        <v/>
      </c>
    </row>
    <row r="22" spans="1:8" x14ac:dyDescent="0.25">
      <c r="A22">
        <v>6</v>
      </c>
      <c r="B22" s="28"/>
      <c r="C22" t="str">
        <f>IFERROR(CONCATENATE(VLOOKUP(Table210[[#This Row],[Product]],Table2[#All],3,FALSE), " x ", VLOOKUP(Table210[[#This Row],[Product]],Table2[#All],4,FALSE)), "")</f>
        <v/>
      </c>
      <c r="E22" t="str">
        <f>IFERROR(VLOOKUP(Table210[[#This Row],[Product]],[1]!Table1[#All],4,FALSE), "")</f>
        <v/>
      </c>
      <c r="F22" s="28"/>
      <c r="G22" s="6" t="str">
        <f>IFERROR(VLOOKUP(Table210[[#This Row],[Product]],Table2[#All],8,FALSE), "")</f>
        <v/>
      </c>
      <c r="H22" s="6" t="str">
        <f>IFERROR(Table210[[#This Row],[Qty]]*Table210[[#This Row],[Price]], "")</f>
        <v/>
      </c>
    </row>
    <row r="23" spans="1:8" x14ac:dyDescent="0.25">
      <c r="A23">
        <v>7</v>
      </c>
      <c r="B23" s="28"/>
      <c r="C23" t="str">
        <f>IFERROR(CONCATENATE(VLOOKUP(Table210[[#This Row],[Product]],Table2[#All],3,FALSE), " x ", VLOOKUP(Table210[[#This Row],[Product]],Table2[#All],4,FALSE)), "")</f>
        <v/>
      </c>
      <c r="E23" t="str">
        <f>IFERROR(VLOOKUP(Table210[[#This Row],[Product]],[1]!Table1[#All],4,FALSE), "")</f>
        <v/>
      </c>
      <c r="F23" s="28"/>
      <c r="G23" s="6" t="str">
        <f>IFERROR(VLOOKUP(Table210[[#This Row],[Product]],Table2[#All],8,FALSE), "")</f>
        <v/>
      </c>
      <c r="H23" s="6" t="str">
        <f>IFERROR(Table210[[#This Row],[Qty]]*Table210[[#This Row],[Price]], "")</f>
        <v/>
      </c>
    </row>
    <row r="24" spans="1:8" x14ac:dyDescent="0.25">
      <c r="A24">
        <v>8</v>
      </c>
      <c r="B24" s="28"/>
      <c r="C24" t="str">
        <f>IFERROR(CONCATENATE(VLOOKUP(Table210[[#This Row],[Product]],Table2[#All],3,FALSE), " x ", VLOOKUP(Table210[[#This Row],[Product]],Table2[#All],4,FALSE)), "")</f>
        <v/>
      </c>
      <c r="E24" t="str">
        <f>IFERROR(VLOOKUP(Table210[[#This Row],[Product]],[1]!Table1[#All],4,FALSE), "")</f>
        <v/>
      </c>
      <c r="F24" s="28"/>
      <c r="G24" s="6" t="str">
        <f>IFERROR(VLOOKUP(Table210[[#This Row],[Product]],Table2[#All],8,FALSE), "")</f>
        <v/>
      </c>
      <c r="H24" s="6" t="str">
        <f>IFERROR(Table210[[#This Row],[Qty]]*Table210[[#This Row],[Price]], "")</f>
        <v/>
      </c>
    </row>
    <row r="25" spans="1:8" x14ac:dyDescent="0.25">
      <c r="A25">
        <v>9</v>
      </c>
      <c r="B25" s="28"/>
      <c r="C25" t="str">
        <f>IFERROR(CONCATENATE(VLOOKUP(Table210[[#This Row],[Product]],Table2[#All],3,FALSE), " x ", VLOOKUP(Table210[[#This Row],[Product]],Table2[#All],4,FALSE)), "")</f>
        <v/>
      </c>
      <c r="E25" t="str">
        <f>IFERROR(VLOOKUP(Table210[[#This Row],[Product]],[1]!Table1[#All],4,FALSE), "")</f>
        <v/>
      </c>
      <c r="F25" s="28"/>
      <c r="G25" s="6" t="str">
        <f>IFERROR(VLOOKUP(Table210[[#This Row],[Product]],Table2[#All],8,FALSE), "")</f>
        <v/>
      </c>
      <c r="H25" s="6" t="str">
        <f>IFERROR(Table210[[#This Row],[Qty]]*Table210[[#This Row],[Price]], "")</f>
        <v/>
      </c>
    </row>
    <row r="26" spans="1:8" x14ac:dyDescent="0.25">
      <c r="A26">
        <v>10</v>
      </c>
      <c r="B26" s="28"/>
      <c r="C26" t="str">
        <f>IFERROR(CONCATENATE(VLOOKUP(Table210[[#This Row],[Product]],Table2[#All],3,FALSE), " x ", VLOOKUP(Table210[[#This Row],[Product]],Table2[#All],4,FALSE)), "")</f>
        <v/>
      </c>
      <c r="E26" t="str">
        <f>IFERROR(VLOOKUP(Table210[[#This Row],[Product]],[1]!Table1[#All],4,FALSE), "")</f>
        <v/>
      </c>
      <c r="F26" s="28"/>
      <c r="G26" s="6" t="str">
        <f>IFERROR(VLOOKUP(Table210[[#This Row],[Product]],Table2[#All],8,FALSE), "")</f>
        <v/>
      </c>
      <c r="H26" s="6" t="str">
        <f>IFERROR(Table210[[#This Row],[Qty]]*Table210[[#This Row],[Price]], "")</f>
        <v/>
      </c>
    </row>
    <row r="27" spans="1:8" x14ac:dyDescent="0.25">
      <c r="A27" s="29"/>
      <c r="B27" s="29"/>
      <c r="C27" s="30" t="s">
        <v>276</v>
      </c>
      <c r="D27" s="29"/>
      <c r="E27" s="29"/>
      <c r="F27" s="29">
        <f>SUBTOTAL(109,Table210[Qty])</f>
        <v>0</v>
      </c>
      <c r="G27" s="29"/>
      <c r="H27" s="31">
        <f>SUBTOTAL(109,Table210[Ext Price])</f>
        <v>0</v>
      </c>
    </row>
    <row r="28" spans="1:8" s="35" customFormat="1" ht="26.25" customHeight="1" x14ac:dyDescent="0.25">
      <c r="A28" s="37" t="s">
        <v>306</v>
      </c>
      <c r="B28" s="37"/>
      <c r="C28" s="37"/>
      <c r="D28" s="37"/>
      <c r="E28" s="37"/>
      <c r="F28" s="37"/>
      <c r="G28" s="37"/>
      <c r="H28" s="37"/>
    </row>
    <row r="29" spans="1:8" x14ac:dyDescent="0.25">
      <c r="A29" t="s">
        <v>269</v>
      </c>
      <c r="B29" s="27" t="s">
        <v>270</v>
      </c>
      <c r="C29" t="s">
        <v>271</v>
      </c>
      <c r="D29" t="s">
        <v>272</v>
      </c>
      <c r="E29" t="s">
        <v>273</v>
      </c>
      <c r="F29" s="27" t="s">
        <v>274</v>
      </c>
      <c r="G29" t="s">
        <v>12</v>
      </c>
      <c r="H29" s="6" t="s">
        <v>275</v>
      </c>
    </row>
    <row r="30" spans="1:8" x14ac:dyDescent="0.25">
      <c r="A30">
        <v>1</v>
      </c>
      <c r="B30" s="28"/>
      <c r="C30" t="str">
        <f>IFERROR(CONCATENATE(VLOOKUP(Table21014[[#This Row],[Product]],Table1[#All],3,FALSE), " x ", VLOOKUP(Table21014[[#This Row],[Product]],Table1[#All],4,FALSE)), "")</f>
        <v/>
      </c>
      <c r="E30" t="str">
        <f>IFERROR(VLOOKUP(Table21014[[#This Row],[Product]],[1]!Table1[#All],4,FALSE), "")</f>
        <v/>
      </c>
      <c r="F30" s="28"/>
      <c r="G30" s="6" t="str">
        <f>IFERROR(VLOOKUP(Table21014[[#This Row],[Product]],Table1[#All],8,FALSE), "")</f>
        <v/>
      </c>
      <c r="H30" s="6" t="str">
        <f>IFERROR(Table21014[[#This Row],[Qty]]*Table21014[[#This Row],[Price]], "")</f>
        <v/>
      </c>
    </row>
    <row r="31" spans="1:8" x14ac:dyDescent="0.25">
      <c r="A31">
        <v>2</v>
      </c>
      <c r="B31" s="28"/>
      <c r="C31" t="str">
        <f>IFERROR(CONCATENATE(VLOOKUP(Table21014[[#This Row],[Product]],Table1[#All],3,FALSE), " x ", VLOOKUP(Table21014[[#This Row],[Product]],Table1[#All],4,FALSE)), "")</f>
        <v/>
      </c>
      <c r="E31" t="str">
        <f>IFERROR(VLOOKUP(Table21014[[#This Row],[Product]],[1]!Table1[#All],4,FALSE), "")</f>
        <v/>
      </c>
      <c r="F31" s="28"/>
      <c r="G31" s="6" t="str">
        <f>IFERROR(VLOOKUP(Table21014[[#This Row],[Product]],Table1[#All],8,FALSE), "")</f>
        <v/>
      </c>
      <c r="H31" s="6" t="str">
        <f>IFERROR(Table21014[[#This Row],[Qty]]*Table21014[[#This Row],[Price]], "")</f>
        <v/>
      </c>
    </row>
    <row r="32" spans="1:8" x14ac:dyDescent="0.25">
      <c r="A32">
        <v>3</v>
      </c>
      <c r="B32" s="28"/>
      <c r="C32" t="str">
        <f>IFERROR(CONCATENATE(VLOOKUP(Table21014[[#This Row],[Product]],Table1[#All],3,FALSE), " x ", VLOOKUP(Table21014[[#This Row],[Product]],Table1[#All],4,FALSE)), "")</f>
        <v/>
      </c>
      <c r="E32" t="str">
        <f>IFERROR(VLOOKUP(Table21014[[#This Row],[Product]],[1]!Table1[#All],4,FALSE), "")</f>
        <v/>
      </c>
      <c r="F32" s="28"/>
      <c r="G32" s="6" t="str">
        <f>IFERROR(VLOOKUP(Table21014[[#This Row],[Product]],Table1[#All],8,FALSE), "")</f>
        <v/>
      </c>
      <c r="H32" s="6" t="str">
        <f>IFERROR(Table21014[[#This Row],[Qty]]*Table21014[[#This Row],[Price]], "")</f>
        <v/>
      </c>
    </row>
    <row r="33" spans="1:8" x14ac:dyDescent="0.25">
      <c r="A33">
        <v>4</v>
      </c>
      <c r="B33" s="28"/>
      <c r="C33" t="str">
        <f>IFERROR(CONCATENATE(VLOOKUP(Table21014[[#This Row],[Product]],Table1[#All],3,FALSE), " x ", VLOOKUP(Table21014[[#This Row],[Product]],Table1[#All],4,FALSE)), "")</f>
        <v/>
      </c>
      <c r="E33" t="str">
        <f>IFERROR(VLOOKUP(Table21014[[#This Row],[Product]],[1]!Table1[#All],4,FALSE), "")</f>
        <v/>
      </c>
      <c r="F33" s="28"/>
      <c r="G33" s="6" t="str">
        <f>IFERROR(VLOOKUP(Table21014[[#This Row],[Product]],Table1[#All],8,FALSE), "")</f>
        <v/>
      </c>
      <c r="H33" s="6" t="str">
        <f>IFERROR(Table21014[[#This Row],[Qty]]*Table21014[[#This Row],[Price]], "")</f>
        <v/>
      </c>
    </row>
    <row r="34" spans="1:8" x14ac:dyDescent="0.25">
      <c r="A34">
        <v>5</v>
      </c>
      <c r="B34" s="28"/>
      <c r="C34" t="str">
        <f>IFERROR(CONCATENATE(VLOOKUP(Table21014[[#This Row],[Product]],Table1[#All],3,FALSE), " x ", VLOOKUP(Table21014[[#This Row],[Product]],Table1[#All],4,FALSE)), "")</f>
        <v/>
      </c>
      <c r="E34" t="str">
        <f>IFERROR(VLOOKUP(Table21014[[#This Row],[Product]],[1]!Table1[#All],4,FALSE), "")</f>
        <v/>
      </c>
      <c r="F34" s="28"/>
      <c r="G34" s="6" t="str">
        <f>IFERROR(VLOOKUP(Table21014[[#This Row],[Product]],Table1[#All],8,FALSE), "")</f>
        <v/>
      </c>
      <c r="H34" s="6" t="str">
        <f>IFERROR(Table21014[[#This Row],[Qty]]*Table21014[[#This Row],[Price]], "")</f>
        <v/>
      </c>
    </row>
    <row r="35" spans="1:8" x14ac:dyDescent="0.25">
      <c r="A35">
        <v>6</v>
      </c>
      <c r="B35" s="28"/>
      <c r="C35" t="str">
        <f>IFERROR(CONCATENATE(VLOOKUP(Table21014[[#This Row],[Product]],Table1[#All],3,FALSE), " x ", VLOOKUP(Table21014[[#This Row],[Product]],Table1[#All],4,FALSE)), "")</f>
        <v/>
      </c>
      <c r="E35" t="str">
        <f>IFERROR(VLOOKUP(Table21014[[#This Row],[Product]],[1]!Table1[#All],4,FALSE), "")</f>
        <v/>
      </c>
      <c r="F35" s="28"/>
      <c r="G35" s="6" t="str">
        <f>IFERROR(VLOOKUP(Table21014[[#This Row],[Product]],Table1[#All],8,FALSE), "")</f>
        <v/>
      </c>
      <c r="H35" s="6" t="str">
        <f>IFERROR(Table21014[[#This Row],[Qty]]*Table21014[[#This Row],[Price]], "")</f>
        <v/>
      </c>
    </row>
    <row r="36" spans="1:8" x14ac:dyDescent="0.25">
      <c r="A36">
        <v>7</v>
      </c>
      <c r="B36" s="28"/>
      <c r="C36" t="str">
        <f>IFERROR(CONCATENATE(VLOOKUP(Table21014[[#This Row],[Product]],Table1[#All],3,FALSE), " x ", VLOOKUP(Table21014[[#This Row],[Product]],Table1[#All],4,FALSE)), "")</f>
        <v/>
      </c>
      <c r="E36" t="str">
        <f>IFERROR(VLOOKUP(Table21014[[#This Row],[Product]],[1]!Table1[#All],4,FALSE), "")</f>
        <v/>
      </c>
      <c r="F36" s="28"/>
      <c r="G36" s="6" t="str">
        <f>IFERROR(VLOOKUP(Table21014[[#This Row],[Product]],Table1[#All],8,FALSE), "")</f>
        <v/>
      </c>
      <c r="H36" s="6" t="str">
        <f>IFERROR(Table21014[[#This Row],[Qty]]*Table21014[[#This Row],[Price]], "")</f>
        <v/>
      </c>
    </row>
    <row r="37" spans="1:8" x14ac:dyDescent="0.25">
      <c r="A37">
        <v>8</v>
      </c>
      <c r="B37" s="28"/>
      <c r="C37" t="str">
        <f>IFERROR(CONCATENATE(VLOOKUP(Table21014[[#This Row],[Product]],Table1[#All],3,FALSE), " x ", VLOOKUP(Table21014[[#This Row],[Product]],Table1[#All],4,FALSE)), "")</f>
        <v/>
      </c>
      <c r="E37" t="str">
        <f>IFERROR(VLOOKUP(Table21014[[#This Row],[Product]],[1]!Table1[#All],4,FALSE), "")</f>
        <v/>
      </c>
      <c r="F37" s="28"/>
      <c r="G37" s="6" t="str">
        <f>IFERROR(VLOOKUP(Table21014[[#This Row],[Product]],Table1[#All],8,FALSE), "")</f>
        <v/>
      </c>
      <c r="H37" s="6" t="str">
        <f>IFERROR(Table21014[[#This Row],[Qty]]*Table21014[[#This Row],[Price]], "")</f>
        <v/>
      </c>
    </row>
    <row r="38" spans="1:8" x14ac:dyDescent="0.25">
      <c r="A38">
        <v>9</v>
      </c>
      <c r="B38" s="28"/>
      <c r="C38" t="str">
        <f>IFERROR(CONCATENATE(VLOOKUP(Table21014[[#This Row],[Product]],Table1[#All],3,FALSE), " x ", VLOOKUP(Table21014[[#This Row],[Product]],Table1[#All],4,FALSE)), "")</f>
        <v/>
      </c>
      <c r="E38" t="str">
        <f>IFERROR(VLOOKUP(Table21014[[#This Row],[Product]],[1]!Table1[#All],4,FALSE), "")</f>
        <v/>
      </c>
      <c r="F38" s="28"/>
      <c r="G38" s="6" t="str">
        <f>IFERROR(VLOOKUP(Table21014[[#This Row],[Product]],Table1[#All],8,FALSE), "")</f>
        <v/>
      </c>
      <c r="H38" s="6" t="str">
        <f>IFERROR(Table21014[[#This Row],[Qty]]*Table21014[[#This Row],[Price]], "")</f>
        <v/>
      </c>
    </row>
    <row r="39" spans="1:8" x14ac:dyDescent="0.25">
      <c r="A39">
        <v>10</v>
      </c>
      <c r="B39" s="28"/>
      <c r="C39" t="str">
        <f>IFERROR(CONCATENATE(VLOOKUP(Table21014[[#This Row],[Product]],Table1[#All],3,FALSE), " x ", VLOOKUP(Table21014[[#This Row],[Product]],Table1[#All],4,FALSE)), "")</f>
        <v/>
      </c>
      <c r="E39" t="str">
        <f>IFERROR(VLOOKUP(Table21014[[#This Row],[Product]],[1]!Table1[#All],4,FALSE), "")</f>
        <v/>
      </c>
      <c r="F39" s="28"/>
      <c r="G39" s="6" t="str">
        <f>IFERROR(VLOOKUP(Table21014[[#This Row],[Product]],Table1[#All],8,FALSE), "")</f>
        <v/>
      </c>
      <c r="H39" s="6" t="str">
        <f>IFERROR(Table21014[[#This Row],[Qty]]*Table21014[[#This Row],[Price]], "")</f>
        <v/>
      </c>
    </row>
    <row r="40" spans="1:8" x14ac:dyDescent="0.25">
      <c r="A40" s="29"/>
      <c r="B40" s="29"/>
      <c r="C40" s="30" t="s">
        <v>276</v>
      </c>
      <c r="D40" s="29"/>
      <c r="E40" s="29"/>
      <c r="F40" s="29">
        <f>SUBTOTAL(109,Table21014[Qty])</f>
        <v>0</v>
      </c>
      <c r="G40" s="29"/>
      <c r="H40" s="31">
        <f>SUBTOTAL(109,Table21014[Ext Price])</f>
        <v>0</v>
      </c>
    </row>
  </sheetData>
  <sheetProtection algorithmName="SHA-512" hashValue="4XARrr/oJDn6p+uDHOd4KxHK9a551pU1pV9K+MGBQehyd55M7/l2IYqfOKLke1EzU478BfU61ra1Fp7B7+jrvQ==" saltValue="l+g6Oi7p0l0K11oKyaDz5Q==" spinCount="100000" sheet="1" selectLockedCells="1"/>
  <mergeCells count="12">
    <mergeCell ref="A15:H15"/>
    <mergeCell ref="A28:H28"/>
    <mergeCell ref="F10:G10"/>
    <mergeCell ref="F11:G11"/>
    <mergeCell ref="F12:G12"/>
    <mergeCell ref="A14:H14"/>
    <mergeCell ref="A1:C4"/>
    <mergeCell ref="F1:H4"/>
    <mergeCell ref="C7:H7"/>
    <mergeCell ref="F6:G6"/>
    <mergeCell ref="F8:G8"/>
    <mergeCell ref="F9:G9"/>
  </mergeCells>
  <pageMargins left="0.25" right="0.25" top="0.75" bottom="0.75" header="0.3" footer="0.3"/>
  <pageSetup orientation="portrait" r:id="rId1"/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64F03BC-62E7-4556-84A2-8920A008422F}">
          <x14:formula1>
            <xm:f>Dropdowns!$A$1:$A$6</xm:f>
          </x14:formula1>
          <xm:sqref>H8</xm:sqref>
        </x14:dataValidation>
        <x14:dataValidation type="list" allowBlank="1" showInputMessage="1" showErrorMessage="1" xr:uid="{357BF468-3344-4BAF-A113-D720E08154FE}">
          <x14:formula1>
            <xm:f>Dropdowns!$C$1:$C$4</xm:f>
          </x14:formula1>
          <xm:sqref>H9</xm:sqref>
        </x14:dataValidation>
        <x14:dataValidation type="list" allowBlank="1" showInputMessage="1" showErrorMessage="1" xr:uid="{D8D94FFE-1460-47DE-85DF-7A16D327776A}">
          <x14:formula1>
            <xm:f>Dropdowns!$E$1:$E$14</xm:f>
          </x14:formula1>
          <xm:sqref>H10</xm:sqref>
        </x14:dataValidation>
        <x14:dataValidation type="list" allowBlank="1" showInputMessage="1" showErrorMessage="1" xr:uid="{37009844-48A5-404F-8C1A-AB813FE793F0}">
          <x14:formula1>
            <xm:f>Doors!$A$4:$A$88</xm:f>
          </x14:formula1>
          <xm:sqref>B17:B26</xm:sqref>
        </x14:dataValidation>
        <x14:dataValidation type="list" allowBlank="1" showInputMessage="1" showErrorMessage="1" xr:uid="{396CDD62-38F4-4781-A7F9-B04CB66C7D34}">
          <x14:formula1>
            <xm:f>DrawerFronts!$A$4:$A$44</xm:f>
          </x14:formula1>
          <xm:sqref>B30:B39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8"/>
  <sheetViews>
    <sheetView workbookViewId="0">
      <selection sqref="A1:H1"/>
    </sheetView>
  </sheetViews>
  <sheetFormatPr defaultRowHeight="15" x14ac:dyDescent="0.25"/>
  <cols>
    <col min="1" max="1" width="15.7109375" bestFit="1" customWidth="1"/>
    <col min="2" max="2" width="44" style="1" bestFit="1" customWidth="1"/>
    <col min="3" max="3" width="11.140625" bestFit="1" customWidth="1"/>
    <col min="4" max="4" width="11.42578125" bestFit="1" customWidth="1"/>
    <col min="5" max="5" width="12.7109375" bestFit="1" customWidth="1"/>
    <col min="6" max="6" width="14.28515625" bestFit="1" customWidth="1"/>
    <col min="7" max="7" width="13" style="6" bestFit="1" customWidth="1"/>
    <col min="8" max="8" width="11.42578125" style="6" bestFit="1" customWidth="1"/>
  </cols>
  <sheetData>
    <row r="1" spans="1:8" ht="33.75" x14ac:dyDescent="0.5">
      <c r="A1" s="9" t="s">
        <v>1</v>
      </c>
      <c r="B1" s="9"/>
      <c r="C1" s="9"/>
      <c r="D1" s="9"/>
      <c r="E1" s="9"/>
      <c r="F1" s="9"/>
      <c r="G1" s="9"/>
      <c r="H1" s="9"/>
    </row>
    <row r="2" spans="1:8" ht="23.25" x14ac:dyDescent="0.35">
      <c r="A2" s="10" t="s">
        <v>2</v>
      </c>
      <c r="B2" s="10"/>
      <c r="C2" s="10"/>
      <c r="D2" s="10"/>
      <c r="E2" s="10" t="s">
        <v>3</v>
      </c>
      <c r="F2" s="10"/>
      <c r="G2" s="10" t="s">
        <v>4</v>
      </c>
      <c r="H2" s="10"/>
    </row>
    <row r="3" spans="1:8" s="3" customFormat="1" x14ac:dyDescent="0.25">
      <c r="A3" s="4" t="s">
        <v>5</v>
      </c>
      <c r="B3" s="2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5" t="s">
        <v>11</v>
      </c>
      <c r="H3" s="5" t="s">
        <v>12</v>
      </c>
    </row>
    <row r="4" spans="1:8" x14ac:dyDescent="0.25">
      <c r="A4" t="s">
        <v>13</v>
      </c>
      <c r="B4" s="1" t="s">
        <v>14</v>
      </c>
      <c r="C4">
        <v>14.5</v>
      </c>
      <c r="D4">
        <v>17.5</v>
      </c>
      <c r="E4">
        <f>(C4*D4)/144</f>
        <v>1.7621527777777777</v>
      </c>
      <c r="F4">
        <f>E4*0.092903</f>
        <v>0.16370927951388889</v>
      </c>
      <c r="G4" s="6">
        <v>33</v>
      </c>
      <c r="H4" s="6">
        <f>Table2[[#This Row],[Sq. Feet]]*Table2[[#This Row],[%/Sqft]]</f>
        <v>58.151041666666664</v>
      </c>
    </row>
    <row r="5" spans="1:8" x14ac:dyDescent="0.25">
      <c r="A5" t="s">
        <v>15</v>
      </c>
      <c r="B5" s="1" t="s">
        <v>196</v>
      </c>
      <c r="C5">
        <v>11.6875</v>
      </c>
      <c r="D5">
        <v>16.75</v>
      </c>
      <c r="E5">
        <f>(C5*D5)/144</f>
        <v>1.3594835069444444</v>
      </c>
      <c r="F5">
        <f>E5*0.092903</f>
        <v>0.12630009624565972</v>
      </c>
      <c r="G5" s="6">
        <v>33</v>
      </c>
      <c r="H5" s="6">
        <f>Table2[[#This Row],[Sq. Feet]]*Table2[[#This Row],[%/Sqft]]</f>
        <v>44.862955729166664</v>
      </c>
    </row>
    <row r="6" spans="1:8" x14ac:dyDescent="0.25">
      <c r="A6" t="s">
        <v>0</v>
      </c>
      <c r="B6" s="1" t="s">
        <v>16</v>
      </c>
      <c r="C6">
        <v>11.5</v>
      </c>
      <c r="D6">
        <v>21.5</v>
      </c>
      <c r="E6">
        <f>(C6*D6)/144</f>
        <v>1.7170138888888888</v>
      </c>
      <c r="F6">
        <f>E6*0.092903</f>
        <v>0.15951574131944443</v>
      </c>
      <c r="G6" s="6">
        <v>33</v>
      </c>
      <c r="H6" s="6">
        <f>Table2[[#This Row],[Sq. Feet]]*Table2[[#This Row],[%/Sqft]]</f>
        <v>56.661458333333329</v>
      </c>
    </row>
    <row r="7" spans="1:8" x14ac:dyDescent="0.25">
      <c r="A7" t="s">
        <v>17</v>
      </c>
      <c r="B7" s="1" t="s">
        <v>18</v>
      </c>
      <c r="C7">
        <v>14.5</v>
      </c>
      <c r="D7">
        <v>21.5</v>
      </c>
      <c r="E7">
        <f>(C7*D7)/144</f>
        <v>2.1649305555555554</v>
      </c>
      <c r="F7">
        <f>E7*0.092903</f>
        <v>0.20112854340277775</v>
      </c>
      <c r="G7" s="6">
        <v>33</v>
      </c>
      <c r="H7" s="6">
        <f>Table2[[#This Row],[Sq. Feet]]*Table2[[#This Row],[%/Sqft]]</f>
        <v>71.442708333333329</v>
      </c>
    </row>
    <row r="8" spans="1:8" x14ac:dyDescent="0.25">
      <c r="A8" t="s">
        <v>19</v>
      </c>
      <c r="B8" s="1" t="s">
        <v>20</v>
      </c>
      <c r="C8">
        <v>17.5</v>
      </c>
      <c r="D8">
        <v>21.5</v>
      </c>
      <c r="E8">
        <f>(C8*D8)/144</f>
        <v>2.6128472222222223</v>
      </c>
      <c r="F8">
        <f>E8*0.092903</f>
        <v>0.24274134548611112</v>
      </c>
      <c r="G8" s="6">
        <v>33</v>
      </c>
      <c r="H8" s="6">
        <f>Table2[[#This Row],[Sq. Feet]]*Table2[[#This Row],[%/Sqft]]</f>
        <v>86.223958333333343</v>
      </c>
    </row>
    <row r="9" spans="1:8" x14ac:dyDescent="0.25">
      <c r="A9" t="s">
        <v>21</v>
      </c>
      <c r="B9" s="1" t="s">
        <v>22</v>
      </c>
      <c r="C9">
        <v>20.5</v>
      </c>
      <c r="D9">
        <v>21.5</v>
      </c>
      <c r="E9">
        <f>(C9*D9)/144</f>
        <v>3.0607638888888888</v>
      </c>
      <c r="F9">
        <f>E9*0.092903</f>
        <v>0.28435414756944444</v>
      </c>
      <c r="G9" s="6">
        <v>33</v>
      </c>
      <c r="H9" s="6">
        <f>Table2[[#This Row],[Sq. Feet]]*Table2[[#This Row],[%/Sqft]]</f>
        <v>101.00520833333333</v>
      </c>
    </row>
    <row r="10" spans="1:8" x14ac:dyDescent="0.25">
      <c r="A10" t="s">
        <v>23</v>
      </c>
      <c r="B10" s="1" t="s">
        <v>24</v>
      </c>
      <c r="C10">
        <v>11.6875</v>
      </c>
      <c r="D10">
        <v>21.5</v>
      </c>
      <c r="E10">
        <f>(C10*D10)/144</f>
        <v>1.7450086805555556</v>
      </c>
      <c r="F10">
        <f>E10*0.092903</f>
        <v>0.16211654144965279</v>
      </c>
      <c r="G10" s="6">
        <v>33</v>
      </c>
      <c r="H10" s="6">
        <f>Table2[[#This Row],[Sq. Feet]]*Table2[[#This Row],[%/Sqft]]</f>
        <v>57.585286458333336</v>
      </c>
    </row>
    <row r="11" spans="1:8" x14ac:dyDescent="0.25">
      <c r="A11" t="s">
        <v>25</v>
      </c>
      <c r="B11" s="1" t="s">
        <v>26</v>
      </c>
      <c r="C11">
        <v>13.1875</v>
      </c>
      <c r="D11">
        <v>21.5</v>
      </c>
      <c r="E11">
        <f>(C11*D11)/144</f>
        <v>1.9689670138888888</v>
      </c>
      <c r="F11">
        <f>E11*0.092903</f>
        <v>0.18292294249131943</v>
      </c>
      <c r="G11" s="6">
        <v>33</v>
      </c>
      <c r="H11" s="6">
        <f>Table2[[#This Row],[Sq. Feet]]*Table2[[#This Row],[%/Sqft]]</f>
        <v>64.975911458333329</v>
      </c>
    </row>
    <row r="12" spans="1:8" x14ac:dyDescent="0.25">
      <c r="A12" t="s">
        <v>27</v>
      </c>
      <c r="B12" s="1" t="s">
        <v>28</v>
      </c>
      <c r="C12">
        <v>14.6875</v>
      </c>
      <c r="D12">
        <v>21.5</v>
      </c>
      <c r="E12">
        <f>(C12*D12)/144</f>
        <v>2.1929253472222223</v>
      </c>
      <c r="F12">
        <f>E12*0.092903</f>
        <v>0.20372934353298611</v>
      </c>
      <c r="G12" s="6">
        <v>33</v>
      </c>
      <c r="H12" s="6">
        <f>Table2[[#This Row],[Sq. Feet]]*Table2[[#This Row],[%/Sqft]]</f>
        <v>72.366536458333343</v>
      </c>
    </row>
    <row r="13" spans="1:8" x14ac:dyDescent="0.25">
      <c r="A13" t="s">
        <v>29</v>
      </c>
      <c r="B13" s="1" t="s">
        <v>30</v>
      </c>
      <c r="C13">
        <v>16.1875</v>
      </c>
      <c r="D13">
        <v>21.5</v>
      </c>
      <c r="E13">
        <f>(C13*D13)/144</f>
        <v>2.4168836805555554</v>
      </c>
      <c r="F13">
        <f>E13*0.092903</f>
        <v>0.22453574457465275</v>
      </c>
      <c r="G13" s="6">
        <v>33</v>
      </c>
      <c r="H13" s="6">
        <f>Table2[[#This Row],[Sq. Feet]]*Table2[[#This Row],[%/Sqft]]</f>
        <v>79.757161458333329</v>
      </c>
    </row>
    <row r="14" spans="1:8" x14ac:dyDescent="0.25">
      <c r="A14" t="s">
        <v>31</v>
      </c>
      <c r="B14" s="1" t="s">
        <v>32</v>
      </c>
      <c r="C14">
        <v>17.6875</v>
      </c>
      <c r="D14">
        <v>21.5</v>
      </c>
      <c r="E14">
        <f>(C14*D14)/144</f>
        <v>2.6408420138888888</v>
      </c>
      <c r="F14">
        <f>E14*0.092903</f>
        <v>0.24534214561631945</v>
      </c>
      <c r="G14" s="6">
        <v>33</v>
      </c>
      <c r="H14" s="6">
        <f>Table2[[#This Row],[Sq. Feet]]*Table2[[#This Row],[%/Sqft]]</f>
        <v>87.147786458333329</v>
      </c>
    </row>
    <row r="15" spans="1:8" x14ac:dyDescent="0.25">
      <c r="A15" t="s">
        <v>33</v>
      </c>
      <c r="B15" s="1" t="s">
        <v>34</v>
      </c>
      <c r="C15">
        <v>19.1875</v>
      </c>
      <c r="D15">
        <v>21.5</v>
      </c>
      <c r="E15">
        <f>(C15*D15)/144</f>
        <v>2.8648003472222223</v>
      </c>
      <c r="F15">
        <f>E15*0.092903</f>
        <v>0.2661485466579861</v>
      </c>
      <c r="G15" s="6">
        <v>33</v>
      </c>
      <c r="H15" s="6">
        <f>Table2[[#This Row],[Sq. Feet]]*Table2[[#This Row],[%/Sqft]]</f>
        <v>94.538411458333343</v>
      </c>
    </row>
    <row r="16" spans="1:8" x14ac:dyDescent="0.25">
      <c r="A16" t="s">
        <v>35</v>
      </c>
      <c r="B16" s="1" t="s">
        <v>36</v>
      </c>
      <c r="C16">
        <v>20.6875</v>
      </c>
      <c r="D16">
        <v>21.5</v>
      </c>
      <c r="E16">
        <f>(C16*D16)/144</f>
        <v>3.0887586805555554</v>
      </c>
      <c r="F16">
        <f>E16*0.092903</f>
        <v>0.28695494769965274</v>
      </c>
      <c r="G16" s="6">
        <v>33</v>
      </c>
      <c r="H16" s="6">
        <f>Table2[[#This Row],[Sq. Feet]]*Table2[[#This Row],[%/Sqft]]</f>
        <v>101.92903645833333</v>
      </c>
    </row>
    <row r="17" spans="1:8" x14ac:dyDescent="0.25">
      <c r="A17" t="s">
        <v>37</v>
      </c>
      <c r="B17" s="1" t="s">
        <v>193</v>
      </c>
      <c r="C17">
        <v>23.5</v>
      </c>
      <c r="D17">
        <v>28.75</v>
      </c>
      <c r="E17">
        <f>(C17*D17)/144</f>
        <v>4.6918402777777777</v>
      </c>
      <c r="F17">
        <f>E17*0.092903</f>
        <v>0.43588603732638886</v>
      </c>
      <c r="G17" s="6">
        <v>33</v>
      </c>
      <c r="H17" s="6">
        <f>Table2[[#This Row],[Sq. Feet]]*Table2[[#This Row],[%/Sqft]]</f>
        <v>154.83072916666666</v>
      </c>
    </row>
    <row r="18" spans="1:8" x14ac:dyDescent="0.25">
      <c r="A18" t="s">
        <v>38</v>
      </c>
      <c r="B18" s="1" t="s">
        <v>39</v>
      </c>
      <c r="C18">
        <v>23.5</v>
      </c>
      <c r="D18">
        <v>34.75</v>
      </c>
      <c r="E18">
        <f>(C18*D18)/144</f>
        <v>5.6710069444444446</v>
      </c>
      <c r="F18">
        <f>E18*0.092903</f>
        <v>0.52685355815972224</v>
      </c>
      <c r="G18" s="6">
        <v>33</v>
      </c>
      <c r="H18" s="6">
        <f>Table2[[#This Row],[Sq. Feet]]*Table2[[#This Row],[%/Sqft]]</f>
        <v>187.14322916666669</v>
      </c>
    </row>
    <row r="19" spans="1:8" x14ac:dyDescent="0.25">
      <c r="A19" t="s">
        <v>40</v>
      </c>
      <c r="B19" s="1" t="s">
        <v>41</v>
      </c>
      <c r="C19">
        <v>23.5</v>
      </c>
      <c r="D19">
        <v>40.75</v>
      </c>
      <c r="E19">
        <f>(C19*D19)/144</f>
        <v>6.6501736111111107</v>
      </c>
      <c r="F19">
        <f>E19*0.092903</f>
        <v>0.61782107899305549</v>
      </c>
      <c r="G19" s="6">
        <v>33</v>
      </c>
      <c r="H19" s="6">
        <f>Table2[[#This Row],[Sq. Feet]]*Table2[[#This Row],[%/Sqft]]</f>
        <v>219.45572916666666</v>
      </c>
    </row>
    <row r="20" spans="1:8" x14ac:dyDescent="0.25">
      <c r="A20" t="s">
        <v>42</v>
      </c>
      <c r="B20" s="1" t="s">
        <v>43</v>
      </c>
      <c r="C20">
        <v>23</v>
      </c>
      <c r="D20">
        <v>21.5</v>
      </c>
      <c r="E20">
        <f>(C20*D20)/144</f>
        <v>3.4340277777777777</v>
      </c>
      <c r="F20">
        <f>E20*0.092903</f>
        <v>0.31903148263888886</v>
      </c>
      <c r="G20" s="6">
        <v>33</v>
      </c>
      <c r="H20" s="6">
        <f>Table2[[#This Row],[Sq. Feet]]*Table2[[#This Row],[%/Sqft]]</f>
        <v>113.32291666666666</v>
      </c>
    </row>
    <row r="21" spans="1:8" x14ac:dyDescent="0.25">
      <c r="A21" t="s">
        <v>44</v>
      </c>
      <c r="B21" s="1" t="s">
        <v>45</v>
      </c>
      <c r="C21">
        <v>7.875</v>
      </c>
      <c r="D21">
        <v>28.75</v>
      </c>
      <c r="E21">
        <f>(C21*D21)/144</f>
        <v>1.572265625</v>
      </c>
      <c r="F21">
        <f>E21*0.092903</f>
        <v>0.14606819335937499</v>
      </c>
      <c r="G21" s="6">
        <v>33</v>
      </c>
      <c r="H21" s="6">
        <f>Table2[[#This Row],[Sq. Feet]]*Table2[[#This Row],[%/Sqft]]</f>
        <v>51.884765625</v>
      </c>
    </row>
    <row r="22" spans="1:8" x14ac:dyDescent="0.25">
      <c r="A22" t="s">
        <v>46</v>
      </c>
      <c r="B22" s="1" t="s">
        <v>47</v>
      </c>
      <c r="C22">
        <v>10.875</v>
      </c>
      <c r="D22">
        <v>28.75</v>
      </c>
      <c r="E22">
        <f>(C22*D22)/144</f>
        <v>2.1712239583333335</v>
      </c>
      <c r="F22">
        <f>E22*0.092903</f>
        <v>0.20171321940104167</v>
      </c>
      <c r="G22" s="6">
        <v>33</v>
      </c>
      <c r="H22" s="6">
        <f>Table2[[#This Row],[Sq. Feet]]*Table2[[#This Row],[%/Sqft]]</f>
        <v>71.650390625</v>
      </c>
    </row>
    <row r="23" spans="1:8" x14ac:dyDescent="0.25">
      <c r="A23" s="11" t="s">
        <v>197</v>
      </c>
      <c r="B23" s="1" t="s">
        <v>198</v>
      </c>
      <c r="C23">
        <v>10.805</v>
      </c>
      <c r="D23">
        <v>13.75</v>
      </c>
      <c r="E23">
        <f>(C23*D23)/144</f>
        <v>1.0317274305555555</v>
      </c>
      <c r="F23">
        <f>E23*0.092903</f>
        <v>9.585057348090277E-2</v>
      </c>
      <c r="G23" s="6">
        <v>33</v>
      </c>
      <c r="H23" s="6">
        <f>Table2[[#This Row],[Sq. Feet]]*Table2[[#This Row],[%/Sqft]]</f>
        <v>34.047005208333331</v>
      </c>
    </row>
    <row r="24" spans="1:8" x14ac:dyDescent="0.25">
      <c r="A24" s="11" t="s">
        <v>199</v>
      </c>
      <c r="B24" s="1" t="s">
        <v>200</v>
      </c>
      <c r="C24">
        <v>10.805</v>
      </c>
      <c r="D24">
        <v>34.75</v>
      </c>
      <c r="E24">
        <f>(C24*D24)/144</f>
        <v>2.6074565972222223</v>
      </c>
      <c r="F24">
        <f>E24*0.092903</f>
        <v>0.24224054025173611</v>
      </c>
      <c r="G24" s="6">
        <v>33</v>
      </c>
      <c r="H24" s="6">
        <f>Table2[[#This Row],[Sq. Feet]]*Table2[[#This Row],[%/Sqft]]</f>
        <v>86.046067708333339</v>
      </c>
    </row>
    <row r="25" spans="1:8" x14ac:dyDescent="0.25">
      <c r="A25" s="11" t="s">
        <v>201</v>
      </c>
      <c r="B25" s="1" t="s">
        <v>202</v>
      </c>
      <c r="C25">
        <v>10.805</v>
      </c>
      <c r="D25">
        <v>40.75</v>
      </c>
      <c r="E25">
        <f>(C25*D25)/144</f>
        <v>3.0576649305555552</v>
      </c>
      <c r="F25">
        <f>E25*0.092903</f>
        <v>0.28406624504340272</v>
      </c>
      <c r="G25" s="6">
        <v>33</v>
      </c>
      <c r="H25" s="6">
        <f>Table2[[#This Row],[Sq. Feet]]*Table2[[#This Row],[%/Sqft]]</f>
        <v>100.90294270833333</v>
      </c>
    </row>
    <row r="26" spans="1:8" x14ac:dyDescent="0.25">
      <c r="A26" s="11" t="s">
        <v>203</v>
      </c>
      <c r="B26" s="1" t="s">
        <v>204</v>
      </c>
      <c r="C26">
        <v>11.5</v>
      </c>
      <c r="D26">
        <v>12.5</v>
      </c>
      <c r="E26">
        <f>(C26*D26)/144</f>
        <v>0.99826388888888884</v>
      </c>
      <c r="F26">
        <f>E26*0.092903</f>
        <v>9.2741710069444441E-2</v>
      </c>
      <c r="G26" s="6">
        <v>33</v>
      </c>
      <c r="H26" s="6">
        <f>Table2[[#This Row],[Sq. Feet]]*Table2[[#This Row],[%/Sqft]]</f>
        <v>32.942708333333329</v>
      </c>
    </row>
    <row r="27" spans="1:8" x14ac:dyDescent="0.25">
      <c r="A27" t="s">
        <v>48</v>
      </c>
      <c r="B27" s="1" t="s">
        <v>49</v>
      </c>
      <c r="C27">
        <v>16.1875</v>
      </c>
      <c r="D27">
        <v>16.75</v>
      </c>
      <c r="E27">
        <f>(C27*D27)/144</f>
        <v>1.8829210069444444</v>
      </c>
      <c r="F27">
        <f>E27*0.092903</f>
        <v>0.17492901030815972</v>
      </c>
      <c r="G27" s="6">
        <v>33</v>
      </c>
      <c r="H27" s="6">
        <f>Table2[[#This Row],[Sq. Feet]]*Table2[[#This Row],[%/Sqft]]</f>
        <v>62.136393229166664</v>
      </c>
    </row>
    <row r="28" spans="1:8" x14ac:dyDescent="0.25">
      <c r="A28" t="s">
        <v>50</v>
      </c>
      <c r="B28" s="1" t="s">
        <v>51</v>
      </c>
      <c r="C28">
        <v>16.1875</v>
      </c>
      <c r="D28">
        <v>22.75</v>
      </c>
      <c r="E28">
        <f>(C28*D28)/144</f>
        <v>2.5574001736111112</v>
      </c>
      <c r="F28">
        <f>E28*0.092903</f>
        <v>0.23759014832899306</v>
      </c>
      <c r="G28" s="6">
        <v>33</v>
      </c>
      <c r="H28" s="6">
        <f>Table2[[#This Row],[Sq. Feet]]*Table2[[#This Row],[%/Sqft]]</f>
        <v>84.394205729166671</v>
      </c>
    </row>
    <row r="29" spans="1:8" x14ac:dyDescent="0.25">
      <c r="A29" s="11" t="s">
        <v>205</v>
      </c>
      <c r="B29" s="1" t="s">
        <v>206</v>
      </c>
      <c r="C29">
        <v>14.5</v>
      </c>
      <c r="D29">
        <v>49</v>
      </c>
      <c r="E29">
        <f>(C29*D29)/144</f>
        <v>4.9340277777777777</v>
      </c>
      <c r="F29">
        <f>E29*0.092903</f>
        <v>0.45838598263888886</v>
      </c>
      <c r="G29" s="6">
        <v>33</v>
      </c>
      <c r="H29" s="6">
        <f>Table2[[#This Row],[Sq. Feet]]*Table2[[#This Row],[%/Sqft]]</f>
        <v>162.82291666666666</v>
      </c>
    </row>
    <row r="30" spans="1:8" x14ac:dyDescent="0.25">
      <c r="A30" t="s">
        <v>52</v>
      </c>
      <c r="B30" s="1" t="s">
        <v>53</v>
      </c>
      <c r="C30">
        <v>17.5</v>
      </c>
      <c r="D30">
        <v>49</v>
      </c>
      <c r="E30">
        <f>(C30*D30)/144</f>
        <v>5.9548611111111107</v>
      </c>
      <c r="F30">
        <f>E30*0.092903</f>
        <v>0.55322446180555551</v>
      </c>
      <c r="G30" s="6">
        <v>33</v>
      </c>
      <c r="H30" s="6">
        <f>Table2[[#This Row],[Sq. Feet]]*Table2[[#This Row],[%/Sqft]]</f>
        <v>196.51041666666666</v>
      </c>
    </row>
    <row r="31" spans="1:8" x14ac:dyDescent="0.25">
      <c r="A31" s="11" t="s">
        <v>207</v>
      </c>
      <c r="B31" s="1" t="s">
        <v>208</v>
      </c>
      <c r="C31">
        <v>20.5</v>
      </c>
      <c r="D31">
        <v>49</v>
      </c>
      <c r="E31">
        <f>(C31*D31)/144</f>
        <v>6.9756944444444446</v>
      </c>
      <c r="F31">
        <f>E31*0.092903</f>
        <v>0.64806294097222228</v>
      </c>
      <c r="G31" s="6">
        <v>33</v>
      </c>
      <c r="H31" s="6">
        <f>Table2[[#This Row],[Sq. Feet]]*Table2[[#This Row],[%/Sqft]]</f>
        <v>230.19791666666669</v>
      </c>
    </row>
    <row r="32" spans="1:8" x14ac:dyDescent="0.25">
      <c r="A32" t="s">
        <v>54</v>
      </c>
      <c r="B32" s="1" t="s">
        <v>55</v>
      </c>
      <c r="C32">
        <v>11.6875</v>
      </c>
      <c r="D32">
        <v>49</v>
      </c>
      <c r="E32">
        <f>(C32*D32)/144</f>
        <v>3.9769965277777777</v>
      </c>
      <c r="F32">
        <f>E32*0.092903</f>
        <v>0.36947490842013886</v>
      </c>
      <c r="G32" s="6">
        <v>33</v>
      </c>
      <c r="H32" s="6">
        <f>Table2[[#This Row],[Sq. Feet]]*Table2[[#This Row],[%/Sqft]]</f>
        <v>131.24088541666666</v>
      </c>
    </row>
    <row r="33" spans="1:8" x14ac:dyDescent="0.25">
      <c r="A33" s="11" t="s">
        <v>209</v>
      </c>
      <c r="B33" s="1" t="s">
        <v>210</v>
      </c>
      <c r="C33">
        <v>14.6875</v>
      </c>
      <c r="D33">
        <v>49</v>
      </c>
      <c r="E33">
        <f>(C33*D33)/144</f>
        <v>4.9978298611111107</v>
      </c>
      <c r="F33">
        <f>E33*0.092903</f>
        <v>0.46431338758680551</v>
      </c>
      <c r="G33" s="6">
        <v>33</v>
      </c>
      <c r="H33" s="6">
        <f>Table2[[#This Row],[Sq. Feet]]*Table2[[#This Row],[%/Sqft]]</f>
        <v>164.92838541666666</v>
      </c>
    </row>
    <row r="34" spans="1:8" x14ac:dyDescent="0.25">
      <c r="A34" t="s">
        <v>56</v>
      </c>
      <c r="B34" s="1" t="s">
        <v>57</v>
      </c>
      <c r="C34">
        <v>14</v>
      </c>
      <c r="D34">
        <v>28.75</v>
      </c>
      <c r="E34">
        <f>(C34*D34)/144</f>
        <v>2.7951388888888888</v>
      </c>
      <c r="F34">
        <f>E34*0.092903</f>
        <v>0.25967678819444445</v>
      </c>
      <c r="G34" s="6">
        <v>33</v>
      </c>
      <c r="H34" s="6">
        <f>Table2[[#This Row],[Sq. Feet]]*Table2[[#This Row],[%/Sqft]]</f>
        <v>92.239583333333329</v>
      </c>
    </row>
    <row r="35" spans="1:8" x14ac:dyDescent="0.25">
      <c r="A35" t="s">
        <v>58</v>
      </c>
      <c r="B35" s="1" t="s">
        <v>59</v>
      </c>
      <c r="C35">
        <v>23.5</v>
      </c>
      <c r="D35">
        <v>21.5</v>
      </c>
      <c r="E35">
        <f>(C35*D35)/144</f>
        <v>3.5086805555555554</v>
      </c>
      <c r="F35">
        <f>E35*0.092903</f>
        <v>0.32596694965277778</v>
      </c>
      <c r="G35" s="6">
        <v>33</v>
      </c>
      <c r="H35" s="6">
        <f>Table2[[#This Row],[Sq. Feet]]*Table2[[#This Row],[%/Sqft]]</f>
        <v>115.78645833333333</v>
      </c>
    </row>
    <row r="36" spans="1:8" x14ac:dyDescent="0.25">
      <c r="A36" t="s">
        <v>60</v>
      </c>
      <c r="B36" s="1" t="s">
        <v>61</v>
      </c>
      <c r="C36">
        <v>8.5</v>
      </c>
      <c r="D36">
        <v>28.75</v>
      </c>
      <c r="E36">
        <f>(C36*D36)/144</f>
        <v>1.6970486111111112</v>
      </c>
      <c r="F36">
        <f>E36*0.092903</f>
        <v>0.15766090711805555</v>
      </c>
      <c r="G36" s="6">
        <v>33</v>
      </c>
      <c r="H36" s="6">
        <f>Table2[[#This Row],[Sq. Feet]]*Table2[[#This Row],[%/Sqft]]</f>
        <v>56.002604166666671</v>
      </c>
    </row>
    <row r="37" spans="1:8" x14ac:dyDescent="0.25">
      <c r="A37" t="s">
        <v>62</v>
      </c>
      <c r="B37" s="1" t="s">
        <v>63</v>
      </c>
      <c r="C37">
        <v>8.5</v>
      </c>
      <c r="D37">
        <v>34.75</v>
      </c>
      <c r="E37">
        <f>(C37*D37)/144</f>
        <v>2.0512152777777777</v>
      </c>
      <c r="F37">
        <f>E37*0.092903</f>
        <v>0.19056405295138887</v>
      </c>
      <c r="G37" s="6">
        <v>33</v>
      </c>
      <c r="H37" s="6">
        <f>Table2[[#This Row],[Sq. Feet]]*Table2[[#This Row],[%/Sqft]]</f>
        <v>67.690104166666657</v>
      </c>
    </row>
    <row r="38" spans="1:8" x14ac:dyDescent="0.25">
      <c r="A38" t="s">
        <v>64</v>
      </c>
      <c r="B38" s="1" t="s">
        <v>65</v>
      </c>
      <c r="C38">
        <v>8.5</v>
      </c>
      <c r="D38">
        <v>40.75</v>
      </c>
      <c r="E38">
        <f>(C38*D38)/144</f>
        <v>2.4053819444444446</v>
      </c>
      <c r="F38">
        <f>E38*0.092903</f>
        <v>0.22346719878472224</v>
      </c>
      <c r="G38" s="6">
        <v>33</v>
      </c>
      <c r="H38" s="6">
        <f>Table2[[#This Row],[Sq. Feet]]*Table2[[#This Row],[%/Sqft]]</f>
        <v>79.377604166666671</v>
      </c>
    </row>
    <row r="39" spans="1:8" x14ac:dyDescent="0.25">
      <c r="A39" s="11" t="s">
        <v>211</v>
      </c>
      <c r="B39" s="1" t="s">
        <v>212</v>
      </c>
      <c r="C39">
        <v>11.5</v>
      </c>
      <c r="D39">
        <v>13.75</v>
      </c>
      <c r="E39">
        <f>(C39*D39)/144</f>
        <v>1.0980902777777777</v>
      </c>
      <c r="F39">
        <f>E39*0.092903</f>
        <v>0.10201588107638888</v>
      </c>
      <c r="G39" s="6">
        <v>33</v>
      </c>
      <c r="H39" s="6">
        <f>Table2[[#This Row],[Sq. Feet]]*Table2[[#This Row],[%/Sqft]]</f>
        <v>36.236979166666664</v>
      </c>
    </row>
    <row r="40" spans="1:8" x14ac:dyDescent="0.25">
      <c r="A40" t="s">
        <v>66</v>
      </c>
      <c r="B40" s="1" t="s">
        <v>67</v>
      </c>
      <c r="C40">
        <v>11.5</v>
      </c>
      <c r="D40">
        <v>28.75</v>
      </c>
      <c r="E40">
        <f>(C40*D40)/144</f>
        <v>2.2960069444444446</v>
      </c>
      <c r="F40">
        <f>E40*0.092903</f>
        <v>0.21330593315972224</v>
      </c>
      <c r="G40" s="6">
        <v>33</v>
      </c>
      <c r="H40" s="6">
        <f>Table2[[#This Row],[Sq. Feet]]*Table2[[#This Row],[%/Sqft]]</f>
        <v>75.768229166666671</v>
      </c>
    </row>
    <row r="41" spans="1:8" x14ac:dyDescent="0.25">
      <c r="A41" t="s">
        <v>68</v>
      </c>
      <c r="B41" s="1" t="s">
        <v>69</v>
      </c>
      <c r="C41">
        <v>11.5</v>
      </c>
      <c r="D41">
        <v>34.75</v>
      </c>
      <c r="E41">
        <f>(C41*D41)/144</f>
        <v>2.7751736111111112</v>
      </c>
      <c r="F41">
        <f>E41*0.092903</f>
        <v>0.25782195399305557</v>
      </c>
      <c r="G41" s="6">
        <v>33</v>
      </c>
      <c r="H41" s="6">
        <f>Table2[[#This Row],[Sq. Feet]]*Table2[[#This Row],[%/Sqft]]</f>
        <v>91.580729166666671</v>
      </c>
    </row>
    <row r="42" spans="1:8" x14ac:dyDescent="0.25">
      <c r="A42" t="s">
        <v>70</v>
      </c>
      <c r="B42" s="1" t="s">
        <v>71</v>
      </c>
      <c r="C42">
        <v>11.5</v>
      </c>
      <c r="D42">
        <v>40.75</v>
      </c>
      <c r="E42">
        <f>(C42*D42)/144</f>
        <v>3.2543402777777777</v>
      </c>
      <c r="F42">
        <f>E42*0.092903</f>
        <v>0.30233797482638886</v>
      </c>
      <c r="G42" s="6">
        <v>33</v>
      </c>
      <c r="H42" s="6">
        <f>Table2[[#This Row],[Sq. Feet]]*Table2[[#This Row],[%/Sqft]]</f>
        <v>107.39322916666666</v>
      </c>
    </row>
    <row r="43" spans="1:8" x14ac:dyDescent="0.25">
      <c r="A43" t="s">
        <v>194</v>
      </c>
      <c r="B43" s="1" t="s">
        <v>195</v>
      </c>
      <c r="C43">
        <v>14.5</v>
      </c>
      <c r="D43">
        <v>13.75</v>
      </c>
      <c r="E43">
        <f>(C43*D43)/144</f>
        <v>1.3845486111111112</v>
      </c>
      <c r="F43">
        <f>E43*0.092903</f>
        <v>0.12862871961805555</v>
      </c>
      <c r="G43" s="6">
        <v>33</v>
      </c>
      <c r="H43" s="6">
        <f>Table2[[#This Row],[Sq. Feet]]*Table2[[#This Row],[%/Sqft]]</f>
        <v>45.690104166666671</v>
      </c>
    </row>
    <row r="44" spans="1:8" x14ac:dyDescent="0.25">
      <c r="A44" t="s">
        <v>72</v>
      </c>
      <c r="B44" s="1" t="s">
        <v>73</v>
      </c>
      <c r="C44">
        <v>14.5</v>
      </c>
      <c r="D44">
        <v>28.75</v>
      </c>
      <c r="E44">
        <f>(C44*D44)/144</f>
        <v>2.8949652777777777</v>
      </c>
      <c r="F44">
        <f>E44*0.092903</f>
        <v>0.2689509592013889</v>
      </c>
      <c r="G44" s="6">
        <v>33</v>
      </c>
      <c r="H44" s="6">
        <f>Table2[[#This Row],[Sq. Feet]]*Table2[[#This Row],[%/Sqft]]</f>
        <v>95.533854166666657</v>
      </c>
    </row>
    <row r="45" spans="1:8" x14ac:dyDescent="0.25">
      <c r="A45" t="s">
        <v>74</v>
      </c>
      <c r="B45" s="1" t="s">
        <v>75</v>
      </c>
      <c r="C45">
        <v>14.5</v>
      </c>
      <c r="D45">
        <v>34.75</v>
      </c>
      <c r="E45">
        <f>(C45*D45)/144</f>
        <v>3.4991319444444446</v>
      </c>
      <c r="F45">
        <f>E45*0.092903</f>
        <v>0.32507985503472225</v>
      </c>
      <c r="G45" s="6">
        <v>33</v>
      </c>
      <c r="H45" s="6">
        <f>Table2[[#This Row],[Sq. Feet]]*Table2[[#This Row],[%/Sqft]]</f>
        <v>115.47135416666667</v>
      </c>
    </row>
    <row r="46" spans="1:8" x14ac:dyDescent="0.25">
      <c r="A46" t="s">
        <v>76</v>
      </c>
      <c r="B46" s="1" t="s">
        <v>77</v>
      </c>
      <c r="C46">
        <v>14.5</v>
      </c>
      <c r="D46">
        <v>40.75</v>
      </c>
      <c r="E46">
        <f>(C46*D46)/144</f>
        <v>4.1032986111111107</v>
      </c>
      <c r="F46">
        <f>E46*0.092903</f>
        <v>0.3812087508680555</v>
      </c>
      <c r="G46" s="6">
        <v>33</v>
      </c>
      <c r="H46" s="6">
        <f>Table2[[#This Row],[Sq. Feet]]*Table2[[#This Row],[%/Sqft]]</f>
        <v>135.40885416666666</v>
      </c>
    </row>
    <row r="47" spans="1:8" x14ac:dyDescent="0.25">
      <c r="A47" s="11" t="s">
        <v>213</v>
      </c>
      <c r="B47" s="1" t="s">
        <v>214</v>
      </c>
      <c r="C47">
        <v>17.5</v>
      </c>
      <c r="D47">
        <v>13.75</v>
      </c>
      <c r="E47">
        <f>(C47*D47)/144</f>
        <v>1.6710069444444444</v>
      </c>
      <c r="F47">
        <f>E47*0.092903</f>
        <v>0.15524155815972221</v>
      </c>
      <c r="G47" s="6">
        <v>33</v>
      </c>
      <c r="H47" s="6">
        <f>Table2[[#This Row],[Sq. Feet]]*Table2[[#This Row],[%/Sqft]]</f>
        <v>55.143229166666664</v>
      </c>
    </row>
    <row r="48" spans="1:8" x14ac:dyDescent="0.25">
      <c r="A48" t="s">
        <v>78</v>
      </c>
      <c r="B48" s="1" t="s">
        <v>79</v>
      </c>
      <c r="C48">
        <v>17.5</v>
      </c>
      <c r="D48">
        <v>28.75</v>
      </c>
      <c r="E48">
        <f>(C48*D48)/144</f>
        <v>3.4939236111111112</v>
      </c>
      <c r="F48">
        <f>E48*0.092903</f>
        <v>0.32459598524305555</v>
      </c>
      <c r="G48" s="6">
        <v>33</v>
      </c>
      <c r="H48" s="6">
        <f>Table2[[#This Row],[Sq. Feet]]*Table2[[#This Row],[%/Sqft]]</f>
        <v>115.29947916666667</v>
      </c>
    </row>
    <row r="49" spans="1:8" x14ac:dyDescent="0.25">
      <c r="A49" t="s">
        <v>80</v>
      </c>
      <c r="B49" s="1" t="s">
        <v>81</v>
      </c>
      <c r="C49">
        <v>17.5</v>
      </c>
      <c r="D49">
        <v>34.75</v>
      </c>
      <c r="E49">
        <f>(C49*D49)/144</f>
        <v>4.2230902777777777</v>
      </c>
      <c r="F49">
        <f>E49*0.092903</f>
        <v>0.39233775607638888</v>
      </c>
      <c r="G49" s="6">
        <v>33</v>
      </c>
      <c r="H49" s="6">
        <f>Table2[[#This Row],[Sq. Feet]]*Table2[[#This Row],[%/Sqft]]</f>
        <v>139.36197916666666</v>
      </c>
    </row>
    <row r="50" spans="1:8" x14ac:dyDescent="0.25">
      <c r="A50" t="s">
        <v>82</v>
      </c>
      <c r="B50" s="1" t="s">
        <v>83</v>
      </c>
      <c r="C50">
        <v>17.5</v>
      </c>
      <c r="D50">
        <v>40.75</v>
      </c>
      <c r="E50">
        <f>(C50*D50)/144</f>
        <v>4.9522569444444446</v>
      </c>
      <c r="F50">
        <f>E50*0.092903</f>
        <v>0.46007952690972226</v>
      </c>
      <c r="G50" s="6">
        <v>33</v>
      </c>
      <c r="H50" s="6">
        <f>Table2[[#This Row],[Sq. Feet]]*Table2[[#This Row],[%/Sqft]]</f>
        <v>163.42447916666669</v>
      </c>
    </row>
    <row r="51" spans="1:8" x14ac:dyDescent="0.25">
      <c r="A51" s="11" t="s">
        <v>215</v>
      </c>
      <c r="B51" s="1" t="s">
        <v>216</v>
      </c>
      <c r="C51">
        <v>20.5</v>
      </c>
      <c r="D51">
        <v>13.75</v>
      </c>
      <c r="E51">
        <f>(C51*D51)/144</f>
        <v>1.9574652777777777</v>
      </c>
      <c r="F51">
        <f>E51*0.092903</f>
        <v>0.18185439670138887</v>
      </c>
      <c r="G51" s="6">
        <v>33</v>
      </c>
      <c r="H51" s="6">
        <f>Table2[[#This Row],[Sq. Feet]]*Table2[[#This Row],[%/Sqft]]</f>
        <v>64.596354166666657</v>
      </c>
    </row>
    <row r="52" spans="1:8" x14ac:dyDescent="0.25">
      <c r="A52" t="s">
        <v>84</v>
      </c>
      <c r="B52" s="1" t="s">
        <v>217</v>
      </c>
      <c r="C52">
        <v>20.5</v>
      </c>
      <c r="D52">
        <v>28.75</v>
      </c>
      <c r="E52">
        <f>(C52*D52)/144</f>
        <v>4.0928819444444446</v>
      </c>
      <c r="F52">
        <f>E52*0.092903</f>
        <v>0.38024101128472226</v>
      </c>
      <c r="G52" s="6">
        <v>33</v>
      </c>
      <c r="H52" s="6">
        <f>Table2[[#This Row],[Sq. Feet]]*Table2[[#This Row],[%/Sqft]]</f>
        <v>135.06510416666669</v>
      </c>
    </row>
    <row r="53" spans="1:8" x14ac:dyDescent="0.25">
      <c r="A53" t="s">
        <v>85</v>
      </c>
      <c r="B53" s="1" t="s">
        <v>218</v>
      </c>
      <c r="C53">
        <v>20.5</v>
      </c>
      <c r="D53">
        <v>34.75</v>
      </c>
      <c r="E53">
        <f>(C53*D53)/144</f>
        <v>4.9470486111111107</v>
      </c>
      <c r="F53">
        <f>E53*0.092903</f>
        <v>0.4595956571180555</v>
      </c>
      <c r="G53" s="6">
        <v>33</v>
      </c>
      <c r="H53" s="6">
        <f>Table2[[#This Row],[Sq. Feet]]*Table2[[#This Row],[%/Sqft]]</f>
        <v>163.25260416666666</v>
      </c>
    </row>
    <row r="54" spans="1:8" x14ac:dyDescent="0.25">
      <c r="A54" t="s">
        <v>86</v>
      </c>
      <c r="B54" s="1" t="s">
        <v>87</v>
      </c>
      <c r="C54">
        <v>20.5</v>
      </c>
      <c r="D54">
        <v>40.75</v>
      </c>
      <c r="E54">
        <f>(C54*D54)/144</f>
        <v>5.8012152777777777</v>
      </c>
      <c r="F54">
        <f>E54*0.092903</f>
        <v>0.5389503029513889</v>
      </c>
      <c r="G54" s="6">
        <v>33</v>
      </c>
      <c r="H54" s="6">
        <f>Table2[[#This Row],[Sq. Feet]]*Table2[[#This Row],[%/Sqft]]</f>
        <v>191.44010416666666</v>
      </c>
    </row>
    <row r="55" spans="1:8" x14ac:dyDescent="0.25">
      <c r="A55" s="11" t="s">
        <v>219</v>
      </c>
      <c r="B55" s="1" t="s">
        <v>220</v>
      </c>
      <c r="C55">
        <v>11.6875</v>
      </c>
      <c r="D55">
        <v>13.75</v>
      </c>
      <c r="E55">
        <f>(C55*D55)/144</f>
        <v>1.1159939236111112</v>
      </c>
      <c r="F55">
        <f>E55*0.092903</f>
        <v>0.10367918348524306</v>
      </c>
      <c r="G55" s="6">
        <v>33</v>
      </c>
      <c r="H55" s="6">
        <f>Table2[[#This Row],[Sq. Feet]]*Table2[[#This Row],[%/Sqft]]</f>
        <v>36.827799479166671</v>
      </c>
    </row>
    <row r="56" spans="1:8" x14ac:dyDescent="0.25">
      <c r="A56" t="s">
        <v>88</v>
      </c>
      <c r="B56" s="1" t="s">
        <v>89</v>
      </c>
      <c r="C56">
        <v>11.6875</v>
      </c>
      <c r="D56">
        <v>28.75</v>
      </c>
      <c r="E56">
        <f>(C56*D56)/144</f>
        <v>2.3334418402777777</v>
      </c>
      <c r="F56">
        <f>E56*0.092903</f>
        <v>0.21678374728732638</v>
      </c>
      <c r="G56" s="6">
        <v>33</v>
      </c>
      <c r="H56" s="6">
        <f>Table2[[#This Row],[Sq. Feet]]*Table2[[#This Row],[%/Sqft]]</f>
        <v>77.003580729166657</v>
      </c>
    </row>
    <row r="57" spans="1:8" x14ac:dyDescent="0.25">
      <c r="A57" t="s">
        <v>90</v>
      </c>
      <c r="B57" s="1" t="s">
        <v>91</v>
      </c>
      <c r="C57">
        <v>11.6875</v>
      </c>
      <c r="D57">
        <v>34.75</v>
      </c>
      <c r="E57">
        <f>(C57*D57)/144</f>
        <v>2.8204210069444446</v>
      </c>
      <c r="F57">
        <f>E57*0.092903</f>
        <v>0.26202557280815975</v>
      </c>
      <c r="G57" s="6">
        <v>33</v>
      </c>
      <c r="H57" s="6">
        <f>Table2[[#This Row],[Sq. Feet]]*Table2[[#This Row],[%/Sqft]]</f>
        <v>93.073893229166671</v>
      </c>
    </row>
    <row r="58" spans="1:8" x14ac:dyDescent="0.25">
      <c r="A58" t="s">
        <v>92</v>
      </c>
      <c r="B58" s="1" t="s">
        <v>93</v>
      </c>
      <c r="C58">
        <v>11.6875</v>
      </c>
      <c r="D58">
        <v>40.75</v>
      </c>
      <c r="E58">
        <f>(C58*D58)/144</f>
        <v>3.3074001736111112</v>
      </c>
      <c r="F58">
        <f>E58*0.092903</f>
        <v>0.30726739832899308</v>
      </c>
      <c r="G58" s="6">
        <v>33</v>
      </c>
      <c r="H58" s="6">
        <f>Table2[[#This Row],[Sq. Feet]]*Table2[[#This Row],[%/Sqft]]</f>
        <v>109.14420572916667</v>
      </c>
    </row>
    <row r="59" spans="1:8" x14ac:dyDescent="0.25">
      <c r="A59" s="11" t="s">
        <v>221</v>
      </c>
      <c r="B59" s="1" t="s">
        <v>222</v>
      </c>
      <c r="C59">
        <v>13.1875</v>
      </c>
      <c r="D59">
        <v>13.75</v>
      </c>
      <c r="E59">
        <f>(C59*D59)/144</f>
        <v>1.2592230902777777</v>
      </c>
      <c r="F59">
        <f>E59*0.092903</f>
        <v>0.11698560275607638</v>
      </c>
      <c r="G59" s="6">
        <v>33</v>
      </c>
      <c r="H59" s="6">
        <f>Table2[[#This Row],[Sq. Feet]]*Table2[[#This Row],[%/Sqft]]</f>
        <v>41.554361979166664</v>
      </c>
    </row>
    <row r="60" spans="1:8" x14ac:dyDescent="0.25">
      <c r="A60" t="s">
        <v>94</v>
      </c>
      <c r="B60" s="1" t="s">
        <v>95</v>
      </c>
      <c r="C60">
        <v>13.1875</v>
      </c>
      <c r="D60">
        <v>28.75</v>
      </c>
      <c r="E60">
        <f>(C60*D60)/144</f>
        <v>2.6329210069444446</v>
      </c>
      <c r="F60">
        <f>E60*0.092903</f>
        <v>0.24460626030815974</v>
      </c>
      <c r="G60" s="6">
        <v>33</v>
      </c>
      <c r="H60" s="6">
        <f>Table2[[#This Row],[Sq. Feet]]*Table2[[#This Row],[%/Sqft]]</f>
        <v>86.886393229166671</v>
      </c>
    </row>
    <row r="61" spans="1:8" x14ac:dyDescent="0.25">
      <c r="A61" t="s">
        <v>96</v>
      </c>
      <c r="B61" s="1" t="s">
        <v>97</v>
      </c>
      <c r="C61">
        <v>13.1875</v>
      </c>
      <c r="D61">
        <v>34.75</v>
      </c>
      <c r="E61">
        <f>(C61*D61)/144</f>
        <v>3.1824001736111112</v>
      </c>
      <c r="F61">
        <f>E61*0.092903</f>
        <v>0.29565452332899306</v>
      </c>
      <c r="G61" s="6">
        <v>33</v>
      </c>
      <c r="H61" s="6">
        <f>Table2[[#This Row],[Sq. Feet]]*Table2[[#This Row],[%/Sqft]]</f>
        <v>105.01920572916667</v>
      </c>
    </row>
    <row r="62" spans="1:8" x14ac:dyDescent="0.25">
      <c r="A62" t="s">
        <v>98</v>
      </c>
      <c r="B62" s="1" t="s">
        <v>99</v>
      </c>
      <c r="C62">
        <v>13.1875</v>
      </c>
      <c r="D62">
        <v>40.75</v>
      </c>
      <c r="E62">
        <f>(C62*D62)/144</f>
        <v>3.7318793402777777</v>
      </c>
      <c r="F62">
        <f>E62*0.092903</f>
        <v>0.34670278634982638</v>
      </c>
      <c r="G62" s="6">
        <v>33</v>
      </c>
      <c r="H62" s="6">
        <f>Table2[[#This Row],[Sq. Feet]]*Table2[[#This Row],[%/Sqft]]</f>
        <v>123.15201822916666</v>
      </c>
    </row>
    <row r="63" spans="1:8" x14ac:dyDescent="0.25">
      <c r="A63" t="s">
        <v>100</v>
      </c>
      <c r="B63" s="1" t="s">
        <v>101</v>
      </c>
      <c r="C63">
        <v>14.6875</v>
      </c>
      <c r="D63">
        <v>10.75</v>
      </c>
      <c r="E63">
        <f>(C63*D63)/144</f>
        <v>1.0964626736111112</v>
      </c>
      <c r="F63">
        <f>E63*0.092903</f>
        <v>0.10186467176649305</v>
      </c>
      <c r="G63" s="6">
        <v>33</v>
      </c>
      <c r="H63" s="6">
        <f>Table2[[#This Row],[Sq. Feet]]*Table2[[#This Row],[%/Sqft]]</f>
        <v>36.183268229166671</v>
      </c>
    </row>
    <row r="64" spans="1:8" x14ac:dyDescent="0.25">
      <c r="A64" t="s">
        <v>102</v>
      </c>
      <c r="B64" s="1" t="s">
        <v>103</v>
      </c>
      <c r="C64">
        <v>14.6875</v>
      </c>
      <c r="D64">
        <v>13.75</v>
      </c>
      <c r="E64">
        <f>(C64*D64)/144</f>
        <v>1.4024522569444444</v>
      </c>
      <c r="F64">
        <f>E64*0.092903</f>
        <v>0.13029202202690973</v>
      </c>
      <c r="G64" s="6">
        <v>33</v>
      </c>
      <c r="H64" s="6">
        <f>Table2[[#This Row],[Sq. Feet]]*Table2[[#This Row],[%/Sqft]]</f>
        <v>46.280924479166664</v>
      </c>
    </row>
    <row r="65" spans="1:8" x14ac:dyDescent="0.25">
      <c r="A65" t="s">
        <v>104</v>
      </c>
      <c r="B65" s="1" t="s">
        <v>105</v>
      </c>
      <c r="C65">
        <v>14.6875</v>
      </c>
      <c r="D65">
        <v>16.75</v>
      </c>
      <c r="E65">
        <f>(C65*D65)/144</f>
        <v>1.7084418402777777</v>
      </c>
      <c r="F65">
        <f>E65*0.092903</f>
        <v>0.15871937228732638</v>
      </c>
      <c r="G65" s="6">
        <v>33</v>
      </c>
      <c r="H65" s="6">
        <f>Table2[[#This Row],[Sq. Feet]]*Table2[[#This Row],[%/Sqft]]</f>
        <v>56.378580729166664</v>
      </c>
    </row>
    <row r="66" spans="1:8" x14ac:dyDescent="0.25">
      <c r="A66" t="s">
        <v>106</v>
      </c>
      <c r="B66" s="1" t="s">
        <v>107</v>
      </c>
      <c r="C66">
        <v>14.6875</v>
      </c>
      <c r="D66">
        <v>19.75</v>
      </c>
      <c r="E66">
        <f>(C66*D66)/144</f>
        <v>2.0144314236111112</v>
      </c>
      <c r="F66">
        <f>E66*0.092903</f>
        <v>0.18714672254774306</v>
      </c>
      <c r="G66" s="6">
        <v>33</v>
      </c>
      <c r="H66" s="6">
        <f>Table2[[#This Row],[Sq. Feet]]*Table2[[#This Row],[%/Sqft]]</f>
        <v>66.476236979166671</v>
      </c>
    </row>
    <row r="67" spans="1:8" x14ac:dyDescent="0.25">
      <c r="A67" t="s">
        <v>108</v>
      </c>
      <c r="B67" s="1" t="s">
        <v>109</v>
      </c>
      <c r="C67">
        <v>14.6875</v>
      </c>
      <c r="D67">
        <v>22.75</v>
      </c>
      <c r="E67">
        <f>(C67*D67)/144</f>
        <v>2.3204210069444446</v>
      </c>
      <c r="F67">
        <f>E67*0.092903</f>
        <v>0.21557407280815974</v>
      </c>
      <c r="G67" s="6">
        <v>33</v>
      </c>
      <c r="H67" s="6">
        <f>Table2[[#This Row],[Sq. Feet]]*Table2[[#This Row],[%/Sqft]]</f>
        <v>76.573893229166671</v>
      </c>
    </row>
    <row r="68" spans="1:8" x14ac:dyDescent="0.25">
      <c r="A68" t="s">
        <v>110</v>
      </c>
      <c r="B68" s="1" t="s">
        <v>111</v>
      </c>
      <c r="C68">
        <v>14.6875</v>
      </c>
      <c r="D68">
        <v>25.75</v>
      </c>
      <c r="E68">
        <f>(C68*D68)/144</f>
        <v>2.6264105902777777</v>
      </c>
      <c r="F68">
        <f>E68*0.092903</f>
        <v>0.24400142306857639</v>
      </c>
      <c r="G68" s="6">
        <v>33</v>
      </c>
      <c r="H68" s="6">
        <f>Table2[[#This Row],[Sq. Feet]]*Table2[[#This Row],[%/Sqft]]</f>
        <v>86.671549479166657</v>
      </c>
    </row>
    <row r="69" spans="1:8" x14ac:dyDescent="0.25">
      <c r="A69" t="s">
        <v>112</v>
      </c>
      <c r="B69" s="1" t="s">
        <v>113</v>
      </c>
      <c r="C69">
        <v>14.6875</v>
      </c>
      <c r="D69">
        <v>28.75</v>
      </c>
      <c r="E69">
        <f>(C69*D69)/144</f>
        <v>2.9324001736111112</v>
      </c>
      <c r="F69">
        <f>E69*0.092903</f>
        <v>0.27242877332899307</v>
      </c>
      <c r="G69" s="6">
        <v>33</v>
      </c>
      <c r="H69" s="6">
        <f>Table2[[#This Row],[Sq. Feet]]*Table2[[#This Row],[%/Sqft]]</f>
        <v>96.769205729166671</v>
      </c>
    </row>
    <row r="70" spans="1:8" x14ac:dyDescent="0.25">
      <c r="A70" t="s">
        <v>114</v>
      </c>
      <c r="B70" s="1" t="s">
        <v>115</v>
      </c>
      <c r="C70">
        <v>14.6875</v>
      </c>
      <c r="D70">
        <v>34.75</v>
      </c>
      <c r="E70">
        <f>(C70*D70)/144</f>
        <v>3.5443793402777777</v>
      </c>
      <c r="F70">
        <f>E70*0.092903</f>
        <v>0.32928347384982637</v>
      </c>
      <c r="G70" s="6">
        <v>33</v>
      </c>
      <c r="H70" s="6">
        <f>Table2[[#This Row],[Sq. Feet]]*Table2[[#This Row],[%/Sqft]]</f>
        <v>116.96451822916666</v>
      </c>
    </row>
    <row r="71" spans="1:8" x14ac:dyDescent="0.25">
      <c r="A71" t="s">
        <v>116</v>
      </c>
      <c r="B71" s="1" t="s">
        <v>117</v>
      </c>
      <c r="C71">
        <v>14.6875</v>
      </c>
      <c r="D71">
        <v>40.75</v>
      </c>
      <c r="E71">
        <f>(C71*D71)/144</f>
        <v>4.1563585069444446</v>
      </c>
      <c r="F71">
        <f>E71*0.092903</f>
        <v>0.38613817437065973</v>
      </c>
      <c r="G71" s="6">
        <v>33</v>
      </c>
      <c r="H71" s="6">
        <f>Table2[[#This Row],[Sq. Feet]]*Table2[[#This Row],[%/Sqft]]</f>
        <v>137.15983072916669</v>
      </c>
    </row>
    <row r="72" spans="1:8" x14ac:dyDescent="0.25">
      <c r="A72" t="s">
        <v>118</v>
      </c>
      <c r="B72" s="1" t="s">
        <v>119</v>
      </c>
      <c r="C72">
        <v>16.1875</v>
      </c>
      <c r="D72">
        <v>13.75</v>
      </c>
      <c r="E72">
        <f>(C72*D72)/144</f>
        <v>1.5456814236111112</v>
      </c>
      <c r="F72">
        <f>E72*0.092903</f>
        <v>0.14359844129774305</v>
      </c>
      <c r="G72" s="6">
        <v>33</v>
      </c>
      <c r="H72" s="6">
        <f>Table2[[#This Row],[Sq. Feet]]*Table2[[#This Row],[%/Sqft]]</f>
        <v>51.007486979166671</v>
      </c>
    </row>
    <row r="73" spans="1:8" x14ac:dyDescent="0.25">
      <c r="A73" t="s">
        <v>120</v>
      </c>
      <c r="B73" s="1" t="s">
        <v>121</v>
      </c>
      <c r="C73">
        <v>16.1875</v>
      </c>
      <c r="D73">
        <v>28.75</v>
      </c>
      <c r="E73">
        <f>(C73*D73)/144</f>
        <v>3.2318793402777777</v>
      </c>
      <c r="F73">
        <f>E73*0.092903</f>
        <v>0.3002512863498264</v>
      </c>
      <c r="G73" s="6">
        <v>33</v>
      </c>
      <c r="H73" s="6">
        <f>Table2[[#This Row],[Sq. Feet]]*Table2[[#This Row],[%/Sqft]]</f>
        <v>106.65201822916666</v>
      </c>
    </row>
    <row r="74" spans="1:8" x14ac:dyDescent="0.25">
      <c r="A74" t="s">
        <v>122</v>
      </c>
      <c r="B74" s="1" t="s">
        <v>123</v>
      </c>
      <c r="C74">
        <v>16.1875</v>
      </c>
      <c r="D74">
        <v>34.75</v>
      </c>
      <c r="E74">
        <f>(C74*D74)/144</f>
        <v>3.9063585069444446</v>
      </c>
      <c r="F74">
        <f>E74*0.092903</f>
        <v>0.36291242437065974</v>
      </c>
      <c r="G74" s="6">
        <v>33</v>
      </c>
      <c r="H74" s="6">
        <f>Table2[[#This Row],[Sq. Feet]]*Table2[[#This Row],[%/Sqft]]</f>
        <v>128.90983072916669</v>
      </c>
    </row>
    <row r="75" spans="1:8" x14ac:dyDescent="0.25">
      <c r="A75" t="s">
        <v>124</v>
      </c>
      <c r="B75" s="1" t="s">
        <v>125</v>
      </c>
      <c r="C75">
        <v>16.1875</v>
      </c>
      <c r="D75">
        <v>40.75</v>
      </c>
      <c r="E75">
        <f>(C75*D75)/144</f>
        <v>4.5808376736111107</v>
      </c>
      <c r="F75">
        <f>E75*0.092903</f>
        <v>0.42557356239149302</v>
      </c>
      <c r="G75" s="6">
        <v>33</v>
      </c>
      <c r="H75" s="6">
        <f>Table2[[#This Row],[Sq. Feet]]*Table2[[#This Row],[%/Sqft]]</f>
        <v>151.16764322916666</v>
      </c>
    </row>
    <row r="76" spans="1:8" x14ac:dyDescent="0.25">
      <c r="A76" t="s">
        <v>126</v>
      </c>
      <c r="B76" s="1" t="s">
        <v>127</v>
      </c>
      <c r="C76">
        <v>17.6875</v>
      </c>
      <c r="D76">
        <v>10.75</v>
      </c>
      <c r="E76">
        <f>(C76*D76)/144</f>
        <v>1.3204210069444444</v>
      </c>
      <c r="F76">
        <f>E76*0.092903</f>
        <v>0.12267107280815973</v>
      </c>
      <c r="G76" s="6">
        <v>33</v>
      </c>
      <c r="H76" s="6">
        <f>Table2[[#This Row],[Sq. Feet]]*Table2[[#This Row],[%/Sqft]]</f>
        <v>43.573893229166664</v>
      </c>
    </row>
    <row r="77" spans="1:8" x14ac:dyDescent="0.25">
      <c r="A77" t="s">
        <v>128</v>
      </c>
      <c r="B77" s="1" t="s">
        <v>129</v>
      </c>
      <c r="C77">
        <v>17.6875</v>
      </c>
      <c r="D77">
        <v>13.75</v>
      </c>
      <c r="E77">
        <f>(C77*D77)/144</f>
        <v>1.6889105902777777</v>
      </c>
      <c r="F77">
        <f>E77*0.092903</f>
        <v>0.15690486056857639</v>
      </c>
      <c r="G77" s="6">
        <v>33</v>
      </c>
      <c r="H77" s="6">
        <f>Table2[[#This Row],[Sq. Feet]]*Table2[[#This Row],[%/Sqft]]</f>
        <v>55.734049479166664</v>
      </c>
    </row>
    <row r="78" spans="1:8" x14ac:dyDescent="0.25">
      <c r="A78" t="s">
        <v>130</v>
      </c>
      <c r="B78" s="1" t="s">
        <v>131</v>
      </c>
      <c r="C78">
        <v>17.6875</v>
      </c>
      <c r="D78">
        <v>16.75</v>
      </c>
      <c r="E78">
        <f>(C78*D78)/144</f>
        <v>2.0574001736111112</v>
      </c>
      <c r="F78">
        <f>E78*0.092903</f>
        <v>0.19113864832899305</v>
      </c>
      <c r="G78" s="6">
        <v>33</v>
      </c>
      <c r="H78" s="6">
        <f>Table2[[#This Row],[Sq. Feet]]*Table2[[#This Row],[%/Sqft]]</f>
        <v>67.894205729166671</v>
      </c>
    </row>
    <row r="79" spans="1:8" x14ac:dyDescent="0.25">
      <c r="A79" t="s">
        <v>132</v>
      </c>
      <c r="B79" s="1" t="s">
        <v>133</v>
      </c>
      <c r="C79">
        <v>17.6875</v>
      </c>
      <c r="D79">
        <v>22.75</v>
      </c>
      <c r="E79">
        <f>(C79*D79)/144</f>
        <v>2.7943793402777777</v>
      </c>
      <c r="F79">
        <f>E79*0.092903</f>
        <v>0.2596062238498264</v>
      </c>
      <c r="G79" s="6">
        <v>33</v>
      </c>
      <c r="H79" s="6">
        <f>Table2[[#This Row],[Sq. Feet]]*Table2[[#This Row],[%/Sqft]]</f>
        <v>92.214518229166657</v>
      </c>
    </row>
    <row r="80" spans="1:8" x14ac:dyDescent="0.25">
      <c r="A80" t="s">
        <v>134</v>
      </c>
      <c r="B80" s="1" t="s">
        <v>135</v>
      </c>
      <c r="C80">
        <v>17.6875</v>
      </c>
      <c r="D80">
        <v>28.75</v>
      </c>
      <c r="E80">
        <f>(C80*D80)/144</f>
        <v>3.5313585069444446</v>
      </c>
      <c r="F80">
        <f>E80*0.092903</f>
        <v>0.32807379937065972</v>
      </c>
      <c r="G80" s="6">
        <v>33</v>
      </c>
      <c r="H80" s="6">
        <f>Table2[[#This Row],[Sq. Feet]]*Table2[[#This Row],[%/Sqft]]</f>
        <v>116.53483072916667</v>
      </c>
    </row>
    <row r="81" spans="1:8" x14ac:dyDescent="0.25">
      <c r="A81" t="s">
        <v>136</v>
      </c>
      <c r="B81" s="1" t="s">
        <v>137</v>
      </c>
      <c r="C81">
        <v>17.6875</v>
      </c>
      <c r="D81">
        <v>34.75</v>
      </c>
      <c r="E81">
        <f>(C81*D81)/144</f>
        <v>4.2683376736111107</v>
      </c>
      <c r="F81">
        <f>E81*0.092903</f>
        <v>0.39654137489149299</v>
      </c>
      <c r="G81" s="6">
        <v>33</v>
      </c>
      <c r="H81" s="6">
        <f>Table2[[#This Row],[Sq. Feet]]*Table2[[#This Row],[%/Sqft]]</f>
        <v>140.85514322916666</v>
      </c>
    </row>
    <row r="82" spans="1:8" x14ac:dyDescent="0.25">
      <c r="A82" t="s">
        <v>138</v>
      </c>
      <c r="B82" s="1" t="s">
        <v>139</v>
      </c>
      <c r="C82">
        <v>17.6875</v>
      </c>
      <c r="D82">
        <v>40.75</v>
      </c>
      <c r="E82">
        <f>(C82*D82)/144</f>
        <v>5.0053168402777777</v>
      </c>
      <c r="F82">
        <f>E82*0.092903</f>
        <v>0.46500895041232637</v>
      </c>
      <c r="G82" s="6">
        <v>33</v>
      </c>
      <c r="H82" s="6">
        <f>Table2[[#This Row],[Sq. Feet]]*Table2[[#This Row],[%/Sqft]]</f>
        <v>165.17545572916666</v>
      </c>
    </row>
    <row r="83" spans="1:8" x14ac:dyDescent="0.25">
      <c r="A83" t="s">
        <v>140</v>
      </c>
      <c r="B83" s="1" t="s">
        <v>141</v>
      </c>
      <c r="C83">
        <v>19.1875</v>
      </c>
      <c r="D83">
        <v>10.75</v>
      </c>
      <c r="E83">
        <f>(C83*D83)/144</f>
        <v>1.4324001736111112</v>
      </c>
      <c r="F83">
        <f>E83*0.092903</f>
        <v>0.13307427332899305</v>
      </c>
      <c r="G83" s="6">
        <v>33</v>
      </c>
      <c r="H83" s="6">
        <f>Table2[[#This Row],[Sq. Feet]]*Table2[[#This Row],[%/Sqft]]</f>
        <v>47.269205729166671</v>
      </c>
    </row>
    <row r="84" spans="1:8" x14ac:dyDescent="0.25">
      <c r="A84" s="11" t="s">
        <v>223</v>
      </c>
      <c r="B84" s="1" t="s">
        <v>224</v>
      </c>
      <c r="C84">
        <v>19.1875</v>
      </c>
      <c r="D84">
        <v>13.75</v>
      </c>
      <c r="E84">
        <f>(C84*D84)/144</f>
        <v>1.8321397569444444</v>
      </c>
      <c r="F84">
        <f>E84*0.092903</f>
        <v>0.17021127983940973</v>
      </c>
      <c r="G84" s="6">
        <v>33</v>
      </c>
      <c r="H84" s="6">
        <f>Table2[[#This Row],[Sq. Feet]]*Table2[[#This Row],[%/Sqft]]</f>
        <v>60.460611979166664</v>
      </c>
    </row>
    <row r="85" spans="1:8" x14ac:dyDescent="0.25">
      <c r="A85" t="s">
        <v>142</v>
      </c>
      <c r="B85" s="1" t="s">
        <v>143</v>
      </c>
      <c r="C85">
        <v>19.1875</v>
      </c>
      <c r="D85">
        <v>28.75</v>
      </c>
      <c r="E85">
        <f>(C85*D85)/144</f>
        <v>3.8308376736111112</v>
      </c>
      <c r="F85">
        <f>E85*0.092903</f>
        <v>0.35589631239149305</v>
      </c>
      <c r="G85" s="6">
        <v>33</v>
      </c>
      <c r="H85" s="6">
        <f>Table2[[#This Row],[Sq. Feet]]*Table2[[#This Row],[%/Sqft]]</f>
        <v>126.41764322916667</v>
      </c>
    </row>
    <row r="86" spans="1:8" x14ac:dyDescent="0.25">
      <c r="A86" t="s">
        <v>144</v>
      </c>
      <c r="B86" s="1" t="s">
        <v>145</v>
      </c>
      <c r="C86">
        <v>19.1875</v>
      </c>
      <c r="D86">
        <v>34.75</v>
      </c>
      <c r="E86">
        <f>(C86*D86)/144</f>
        <v>4.6303168402777777</v>
      </c>
      <c r="F86">
        <f>E86*0.092903</f>
        <v>0.43017032541232636</v>
      </c>
      <c r="G86" s="6">
        <v>33</v>
      </c>
      <c r="H86" s="6">
        <f>Table2[[#This Row],[Sq. Feet]]*Table2[[#This Row],[%/Sqft]]</f>
        <v>152.80045572916666</v>
      </c>
    </row>
    <row r="87" spans="1:8" x14ac:dyDescent="0.25">
      <c r="A87" t="s">
        <v>146</v>
      </c>
      <c r="B87" s="1" t="s">
        <v>147</v>
      </c>
      <c r="C87">
        <v>14.6875</v>
      </c>
      <c r="D87">
        <v>12.25</v>
      </c>
      <c r="E87">
        <f>(C87*D87)/144</f>
        <v>1.2494574652777777</v>
      </c>
      <c r="F87">
        <f>E87*0.092903</f>
        <v>0.11607834689670138</v>
      </c>
      <c r="G87" s="6">
        <v>33</v>
      </c>
      <c r="H87" s="6">
        <f>Table2[[#This Row],[Sq. Feet]]*Table2[[#This Row],[%/Sqft]]</f>
        <v>41.232096354166664</v>
      </c>
    </row>
    <row r="88" spans="1:8" x14ac:dyDescent="0.25">
      <c r="A88" t="s">
        <v>148</v>
      </c>
      <c r="B88" s="1" t="s">
        <v>149</v>
      </c>
      <c r="C88">
        <v>14.6875</v>
      </c>
      <c r="D88">
        <v>24.25</v>
      </c>
      <c r="E88">
        <f>(C88*D88)/144</f>
        <v>2.4734157986111112</v>
      </c>
      <c r="F88">
        <f>E88*0.092903</f>
        <v>0.22978774793836806</v>
      </c>
      <c r="G88" s="6">
        <v>33</v>
      </c>
      <c r="H88" s="6">
        <f>Table2[[#This Row],[Sq. Feet]]*Table2[[#This Row],[%/Sqft]]</f>
        <v>81.622721354166671</v>
      </c>
    </row>
  </sheetData>
  <sheetProtection algorithmName="SHA-512" hashValue="36h/SK/W21NO68M4FuBR2xopve4m0t0pycTb0xs4VuG+V5HzbvETZY0mQBgc2vAb/KPu/UElbvQKKJ7OMX8mWg==" saltValue="jwH8jOhmfGKeimVhsyV18g==" spinCount="100000" sheet="1" objects="1" scenarios="1" selectLockedCells="1" selectUnlockedCells="1"/>
  <mergeCells count="4">
    <mergeCell ref="A1:H1"/>
    <mergeCell ref="A2:D2"/>
    <mergeCell ref="E2:F2"/>
    <mergeCell ref="G2:H2"/>
  </mergeCells>
  <conditionalFormatting sqref="A1:A1048576">
    <cfRule type="duplicateValues" dxfId="23" priority="1"/>
  </conditionalFormatting>
  <pageMargins left="0.7" right="0.7" top="0.75" bottom="0.75" header="0.3" footer="0.3"/>
  <pageSetup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34518-72F3-43B8-B013-3B7087E1FDD3}">
  <dimension ref="A1:H44"/>
  <sheetViews>
    <sheetView workbookViewId="0">
      <selection sqref="A1:H1"/>
    </sheetView>
  </sheetViews>
  <sheetFormatPr defaultRowHeight="15" x14ac:dyDescent="0.25"/>
  <cols>
    <col min="1" max="1" width="17" bestFit="1" customWidth="1"/>
    <col min="2" max="2" width="58" bestFit="1" customWidth="1"/>
    <col min="3" max="3" width="11.140625" bestFit="1" customWidth="1"/>
    <col min="4" max="4" width="11.42578125" bestFit="1" customWidth="1"/>
    <col min="5" max="5" width="12.7109375" bestFit="1" customWidth="1"/>
    <col min="6" max="6" width="14.28515625" bestFit="1" customWidth="1"/>
    <col min="7" max="7" width="11.5703125" style="6" bestFit="1" customWidth="1"/>
    <col min="8" max="8" width="9.140625" style="6"/>
  </cols>
  <sheetData>
    <row r="1" spans="1:8" s="8" customFormat="1" ht="33.75" x14ac:dyDescent="0.5">
      <c r="A1" s="9" t="s">
        <v>151</v>
      </c>
      <c r="B1" s="9"/>
      <c r="C1" s="9"/>
      <c r="D1" s="9"/>
      <c r="E1" s="9"/>
      <c r="F1" s="9"/>
      <c r="G1" s="9"/>
      <c r="H1" s="9"/>
    </row>
    <row r="2" spans="1:8" s="7" customFormat="1" ht="23.25" x14ac:dyDescent="0.35">
      <c r="A2" s="10" t="s">
        <v>2</v>
      </c>
      <c r="B2" s="10"/>
      <c r="C2" s="10"/>
      <c r="D2" s="10"/>
      <c r="E2" s="10" t="s">
        <v>3</v>
      </c>
      <c r="F2" s="10"/>
      <c r="G2" s="10" t="s">
        <v>4</v>
      </c>
      <c r="H2" s="10"/>
    </row>
    <row r="3" spans="1:8" x14ac:dyDescent="0.25">
      <c r="A3" s="4" t="s">
        <v>5</v>
      </c>
      <c r="B3" s="2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5" t="s">
        <v>11</v>
      </c>
      <c r="H3" s="5" t="s">
        <v>12</v>
      </c>
    </row>
    <row r="4" spans="1:8" x14ac:dyDescent="0.25">
      <c r="A4" t="s">
        <v>152</v>
      </c>
      <c r="B4" t="s">
        <v>225</v>
      </c>
      <c r="C4">
        <v>11.5</v>
      </c>
      <c r="D4">
        <v>6.75</v>
      </c>
      <c r="E4">
        <f>(C4*D4)/144</f>
        <v>0.5390625</v>
      </c>
      <c r="F4">
        <f>E4*0.092903</f>
        <v>5.0080523437499996E-2</v>
      </c>
      <c r="G4" s="6">
        <v>39</v>
      </c>
      <c r="H4" s="6">
        <f>Table1[[#This Row],[Sq. Feet]]*Table1[[#This Row],[%/Sqft]]</f>
        <v>21.0234375</v>
      </c>
    </row>
    <row r="5" spans="1:8" x14ac:dyDescent="0.25">
      <c r="A5" t="s">
        <v>150</v>
      </c>
      <c r="B5" t="s">
        <v>226</v>
      </c>
      <c r="C5">
        <v>14.5</v>
      </c>
      <c r="D5">
        <v>6.75</v>
      </c>
      <c r="E5">
        <f>(C5*D5)/144</f>
        <v>0.6796875</v>
      </c>
      <c r="F5">
        <f>E5*0.092903</f>
        <v>6.3145007812500001E-2</v>
      </c>
      <c r="G5" s="6">
        <v>39</v>
      </c>
      <c r="H5" s="6">
        <f>Table1[[#This Row],[Sq. Feet]]*Table1[[#This Row],[%/Sqft]]</f>
        <v>26.5078125</v>
      </c>
    </row>
    <row r="6" spans="1:8" x14ac:dyDescent="0.25">
      <c r="A6" t="s">
        <v>153</v>
      </c>
      <c r="B6" t="s">
        <v>227</v>
      </c>
      <c r="C6">
        <v>17.5</v>
      </c>
      <c r="D6">
        <v>6.75</v>
      </c>
      <c r="E6">
        <f>(C6*D6)/144</f>
        <v>0.8203125</v>
      </c>
      <c r="F6">
        <f>E6*0.092903</f>
        <v>7.6209492187500005E-2</v>
      </c>
      <c r="G6" s="6">
        <v>39</v>
      </c>
      <c r="H6" s="6">
        <f>Table1[[#This Row],[Sq. Feet]]*Table1[[#This Row],[%/Sqft]]</f>
        <v>31.9921875</v>
      </c>
    </row>
    <row r="7" spans="1:8" x14ac:dyDescent="0.25">
      <c r="A7" t="s">
        <v>154</v>
      </c>
      <c r="B7" t="s">
        <v>228</v>
      </c>
      <c r="C7">
        <v>20.5</v>
      </c>
      <c r="D7">
        <v>6.75</v>
      </c>
      <c r="E7">
        <f>(C7*D7)/144</f>
        <v>0.9609375</v>
      </c>
      <c r="F7">
        <f>E7*0.092903</f>
        <v>8.9273976562499996E-2</v>
      </c>
      <c r="G7" s="6">
        <v>39</v>
      </c>
      <c r="H7" s="6">
        <f>Table1[[#This Row],[Sq. Feet]]*Table1[[#This Row],[%/Sqft]]</f>
        <v>37.4765625</v>
      </c>
    </row>
    <row r="8" spans="1:8" x14ac:dyDescent="0.25">
      <c r="A8" t="s">
        <v>155</v>
      </c>
      <c r="B8" t="s">
        <v>229</v>
      </c>
      <c r="C8">
        <v>23.5</v>
      </c>
      <c r="D8">
        <v>6.75</v>
      </c>
      <c r="E8">
        <f>(C8*D8)/144</f>
        <v>1.1015625</v>
      </c>
      <c r="F8">
        <f>E8*0.092903</f>
        <v>0.1023384609375</v>
      </c>
      <c r="G8" s="6">
        <v>39</v>
      </c>
      <c r="H8" s="6">
        <f>Table1[[#This Row],[Sq. Feet]]*Table1[[#This Row],[%/Sqft]]</f>
        <v>42.9609375</v>
      </c>
    </row>
    <row r="9" spans="1:8" x14ac:dyDescent="0.25">
      <c r="A9" t="s">
        <v>156</v>
      </c>
      <c r="B9" s="1" t="s">
        <v>26</v>
      </c>
      <c r="C9">
        <v>26.5</v>
      </c>
      <c r="D9">
        <v>6.75</v>
      </c>
      <c r="E9">
        <f>(C9*D9)/144</f>
        <v>1.2421875</v>
      </c>
      <c r="F9">
        <f>E9*0.092903</f>
        <v>0.1154029453125</v>
      </c>
      <c r="G9" s="6">
        <v>39</v>
      </c>
      <c r="H9" s="6">
        <f>Table1[[#This Row],[Sq. Feet]]*Table1[[#This Row],[%/Sqft]]</f>
        <v>48.4453125</v>
      </c>
    </row>
    <row r="10" spans="1:8" x14ac:dyDescent="0.25">
      <c r="A10" t="s">
        <v>157</v>
      </c>
      <c r="B10" s="1" t="s">
        <v>158</v>
      </c>
      <c r="C10">
        <v>14.6875</v>
      </c>
      <c r="D10">
        <v>6.75</v>
      </c>
      <c r="E10">
        <f>(C10*D10)/144</f>
        <v>0.6884765625</v>
      </c>
      <c r="F10">
        <f>E10*0.092903</f>
        <v>6.3961538085937505E-2</v>
      </c>
      <c r="G10" s="6">
        <v>39</v>
      </c>
      <c r="H10" s="6">
        <f>Table1[[#This Row],[Sq. Feet]]*Table1[[#This Row],[%/Sqft]]</f>
        <v>26.8505859375</v>
      </c>
    </row>
    <row r="11" spans="1:8" x14ac:dyDescent="0.25">
      <c r="A11" t="s">
        <v>159</v>
      </c>
      <c r="B11" s="1" t="s">
        <v>160</v>
      </c>
      <c r="C11">
        <v>29.5</v>
      </c>
      <c r="D11">
        <v>6.75</v>
      </c>
      <c r="E11">
        <f>(C11*D11)/144</f>
        <v>1.3828125</v>
      </c>
      <c r="F11">
        <f>E11*0.092903</f>
        <v>0.1284674296875</v>
      </c>
      <c r="G11" s="6">
        <v>39</v>
      </c>
      <c r="H11" s="6">
        <f>Table1[[#This Row],[Sq. Feet]]*Table1[[#This Row],[%/Sqft]]</f>
        <v>53.9296875</v>
      </c>
    </row>
    <row r="12" spans="1:8" x14ac:dyDescent="0.25">
      <c r="A12" t="s">
        <v>161</v>
      </c>
      <c r="B12" s="1" t="s">
        <v>30</v>
      </c>
      <c r="C12">
        <v>16.1875</v>
      </c>
      <c r="D12">
        <v>6.75</v>
      </c>
      <c r="E12">
        <f>(C12*D12)/144</f>
        <v>0.7587890625</v>
      </c>
      <c r="F12">
        <f>E12*0.092903</f>
        <v>7.0493780273437501E-2</v>
      </c>
      <c r="G12" s="6">
        <v>39</v>
      </c>
      <c r="H12" s="6">
        <f>Table1[[#This Row],[Sq. Feet]]*Table1[[#This Row],[%/Sqft]]</f>
        <v>29.5927734375</v>
      </c>
    </row>
    <row r="13" spans="1:8" x14ac:dyDescent="0.25">
      <c r="A13" t="s">
        <v>162</v>
      </c>
      <c r="B13" s="1" t="s">
        <v>163</v>
      </c>
      <c r="C13">
        <v>17.6875</v>
      </c>
      <c r="D13">
        <v>6.75</v>
      </c>
      <c r="E13">
        <f>(C13*D13)/144</f>
        <v>0.8291015625</v>
      </c>
      <c r="F13">
        <f>E13*0.092903</f>
        <v>7.7026022460937496E-2</v>
      </c>
      <c r="G13" s="6">
        <v>39</v>
      </c>
      <c r="H13" s="6">
        <f>Table1[[#This Row],[Sq. Feet]]*Table1[[#This Row],[%/Sqft]]</f>
        <v>32.3349609375</v>
      </c>
    </row>
    <row r="14" spans="1:8" x14ac:dyDescent="0.25">
      <c r="A14" t="s">
        <v>164</v>
      </c>
      <c r="B14" s="1" t="s">
        <v>165</v>
      </c>
      <c r="C14">
        <v>35.5</v>
      </c>
      <c r="D14">
        <v>6.75</v>
      </c>
      <c r="E14">
        <f>(C14*D14)/144</f>
        <v>1.6640625</v>
      </c>
      <c r="F14">
        <f>E14*0.092903</f>
        <v>0.1545963984375</v>
      </c>
      <c r="G14" s="6">
        <v>39</v>
      </c>
      <c r="H14" s="6">
        <f>Table1[[#This Row],[Sq. Feet]]*Table1[[#This Row],[%/Sqft]]</f>
        <v>64.8984375</v>
      </c>
    </row>
    <row r="15" spans="1:8" x14ac:dyDescent="0.25">
      <c r="A15" t="s">
        <v>166</v>
      </c>
      <c r="B15" s="1" t="s">
        <v>34</v>
      </c>
      <c r="C15">
        <v>19.1875</v>
      </c>
      <c r="D15">
        <v>6.75</v>
      </c>
      <c r="E15">
        <f>(C15*D15)/144</f>
        <v>0.8994140625</v>
      </c>
      <c r="F15">
        <f>E15*0.092903</f>
        <v>8.3558264648437505E-2</v>
      </c>
      <c r="G15" s="6">
        <v>39</v>
      </c>
      <c r="H15" s="6">
        <f>Table1[[#This Row],[Sq. Feet]]*Table1[[#This Row],[%/Sqft]]</f>
        <v>35.0771484375</v>
      </c>
    </row>
    <row r="16" spans="1:8" x14ac:dyDescent="0.25">
      <c r="A16" t="s">
        <v>167</v>
      </c>
      <c r="B16" s="1" t="s">
        <v>168</v>
      </c>
      <c r="C16">
        <v>20.6875</v>
      </c>
      <c r="D16">
        <v>6.75</v>
      </c>
      <c r="E16">
        <f>(C16*D16)/144</f>
        <v>0.9697265625</v>
      </c>
      <c r="F16">
        <f>E16*0.092903</f>
        <v>9.0090506835937501E-2</v>
      </c>
      <c r="G16" s="6">
        <v>39</v>
      </c>
      <c r="H16" s="6">
        <f>Table1[[#This Row],[Sq. Feet]]*Table1[[#This Row],[%/Sqft]]</f>
        <v>37.8193359375</v>
      </c>
    </row>
    <row r="17" spans="1:8" x14ac:dyDescent="0.25">
      <c r="A17" t="s">
        <v>169</v>
      </c>
      <c r="B17" s="1" t="s">
        <v>170</v>
      </c>
      <c r="C17">
        <v>29.5</v>
      </c>
      <c r="D17">
        <v>11</v>
      </c>
      <c r="E17">
        <f>(C17*D17)/144</f>
        <v>2.2534722222222223</v>
      </c>
      <c r="F17">
        <f>E17*0.092903</f>
        <v>0.20935432986111113</v>
      </c>
      <c r="G17" s="6">
        <v>39</v>
      </c>
      <c r="H17" s="6">
        <f>Table1[[#This Row],[Sq. Feet]]*Table1[[#This Row],[%/Sqft]]</f>
        <v>87.885416666666671</v>
      </c>
    </row>
    <row r="18" spans="1:8" x14ac:dyDescent="0.25">
      <c r="A18" t="s">
        <v>171</v>
      </c>
      <c r="B18" s="1" t="s">
        <v>230</v>
      </c>
      <c r="C18">
        <v>11.5</v>
      </c>
      <c r="D18">
        <v>10.5</v>
      </c>
      <c r="E18">
        <f>(C18*D18)/144</f>
        <v>0.83854166666666663</v>
      </c>
      <c r="F18">
        <f>E18*0.092903</f>
        <v>7.7903036458333325E-2</v>
      </c>
      <c r="G18" s="6">
        <v>39</v>
      </c>
      <c r="H18" s="6">
        <f>Table1[[#This Row],[Sq. Feet]]*Table1[[#This Row],[%/Sqft]]</f>
        <v>32.703125</v>
      </c>
    </row>
    <row r="19" spans="1:8" x14ac:dyDescent="0.25">
      <c r="A19" t="s">
        <v>172</v>
      </c>
      <c r="B19" s="1" t="s">
        <v>231</v>
      </c>
      <c r="C19">
        <v>14.5</v>
      </c>
      <c r="D19">
        <v>10.5</v>
      </c>
      <c r="E19">
        <f>(C19*D19)/144</f>
        <v>1.0572916666666667</v>
      </c>
      <c r="F19">
        <f>E19*0.092903</f>
        <v>9.8225567708333336E-2</v>
      </c>
      <c r="G19" s="6">
        <v>39</v>
      </c>
      <c r="H19" s="6">
        <f>Table1[[#This Row],[Sq. Feet]]*Table1[[#This Row],[%/Sqft]]</f>
        <v>41.234375</v>
      </c>
    </row>
    <row r="20" spans="1:8" x14ac:dyDescent="0.25">
      <c r="A20" s="11" t="s">
        <v>232</v>
      </c>
      <c r="B20" s="1" t="s">
        <v>233</v>
      </c>
      <c r="C20">
        <v>14.5</v>
      </c>
      <c r="D20">
        <v>7</v>
      </c>
      <c r="E20">
        <f>(C20*D20)/144</f>
        <v>0.70486111111111116</v>
      </c>
      <c r="F20">
        <f>E20*0.092903</f>
        <v>6.5483711805555567E-2</v>
      </c>
      <c r="G20" s="6">
        <v>39</v>
      </c>
      <c r="H20" s="12">
        <f>Table1[[#This Row],[Sq. Feet]]*Table1[[#This Row],[%/Sqft]]</f>
        <v>27.489583333333336</v>
      </c>
    </row>
    <row r="21" spans="1:8" x14ac:dyDescent="0.25">
      <c r="A21" t="s">
        <v>173</v>
      </c>
      <c r="B21" s="1" t="s">
        <v>234</v>
      </c>
      <c r="C21">
        <v>17.5</v>
      </c>
      <c r="D21">
        <v>10.5</v>
      </c>
      <c r="E21">
        <f>(C21*D21)/144</f>
        <v>1.2760416666666667</v>
      </c>
      <c r="F21">
        <f>E21*0.092903</f>
        <v>0.11854809895833333</v>
      </c>
      <c r="G21" s="6">
        <v>39</v>
      </c>
      <c r="H21" s="6">
        <f>Table1[[#This Row],[Sq. Feet]]*Table1[[#This Row],[%/Sqft]]</f>
        <v>49.765625</v>
      </c>
    </row>
    <row r="22" spans="1:8" x14ac:dyDescent="0.25">
      <c r="A22" s="11" t="s">
        <v>235</v>
      </c>
      <c r="B22" s="1" t="s">
        <v>236</v>
      </c>
      <c r="C22">
        <v>17.5</v>
      </c>
      <c r="D22">
        <v>7</v>
      </c>
      <c r="E22">
        <f>(C22*D22)/144</f>
        <v>0.85069444444444442</v>
      </c>
      <c r="F22">
        <f>E22*0.092903</f>
        <v>7.9032065972222218E-2</v>
      </c>
      <c r="G22" s="6">
        <v>39</v>
      </c>
      <c r="H22" s="12">
        <f>Table1[[#This Row],[Sq. Feet]]*Table1[[#This Row],[%/Sqft]]</f>
        <v>33.177083333333336</v>
      </c>
    </row>
    <row r="23" spans="1:8" x14ac:dyDescent="0.25">
      <c r="A23" t="s">
        <v>174</v>
      </c>
      <c r="B23" s="1" t="s">
        <v>237</v>
      </c>
      <c r="C23">
        <v>20.5</v>
      </c>
      <c r="D23">
        <v>10.5</v>
      </c>
      <c r="E23">
        <f>(C23*D23)/144</f>
        <v>1.4947916666666667</v>
      </c>
      <c r="F23">
        <f>E23*0.092903</f>
        <v>0.13887063020833335</v>
      </c>
      <c r="G23" s="6">
        <v>39</v>
      </c>
      <c r="H23" s="6">
        <f>Table1[[#This Row],[Sq. Feet]]*Table1[[#This Row],[%/Sqft]]</f>
        <v>58.296875</v>
      </c>
    </row>
    <row r="24" spans="1:8" x14ac:dyDescent="0.25">
      <c r="A24" s="11" t="s">
        <v>238</v>
      </c>
      <c r="B24" s="1" t="s">
        <v>239</v>
      </c>
      <c r="C24">
        <v>20.5</v>
      </c>
      <c r="D24">
        <v>7</v>
      </c>
      <c r="E24">
        <f>(C24*D24)/144</f>
        <v>0.99652777777777779</v>
      </c>
      <c r="F24">
        <f>E24*0.092903</f>
        <v>9.2580420138888883E-2</v>
      </c>
      <c r="G24" s="6">
        <v>39</v>
      </c>
      <c r="H24" s="12">
        <f>Table1[[#This Row],[Sq. Feet]]*Table1[[#This Row],[%/Sqft]]</f>
        <v>38.864583333333336</v>
      </c>
    </row>
    <row r="25" spans="1:8" x14ac:dyDescent="0.25">
      <c r="A25" t="s">
        <v>175</v>
      </c>
      <c r="B25" s="1" t="s">
        <v>240</v>
      </c>
      <c r="C25">
        <v>23.5</v>
      </c>
      <c r="D25">
        <v>10.5</v>
      </c>
      <c r="E25">
        <f>(C25*D25)/144</f>
        <v>1.7135416666666667</v>
      </c>
      <c r="F25">
        <f>E25*0.092903</f>
        <v>0.15919316145833334</v>
      </c>
      <c r="G25" s="6">
        <v>39</v>
      </c>
      <c r="H25" s="6">
        <f>Table1[[#This Row],[Sq. Feet]]*Table1[[#This Row],[%/Sqft]]</f>
        <v>66.828125</v>
      </c>
    </row>
    <row r="26" spans="1:8" x14ac:dyDescent="0.25">
      <c r="A26" s="11" t="s">
        <v>241</v>
      </c>
      <c r="B26" s="1" t="s">
        <v>242</v>
      </c>
      <c r="C26">
        <v>23.5</v>
      </c>
      <c r="D26">
        <v>14.25</v>
      </c>
      <c r="E26">
        <f>(C26*D26)/144</f>
        <v>2.3255208333333335</v>
      </c>
      <c r="F26">
        <f>E26*0.092903</f>
        <v>0.21604786197916667</v>
      </c>
      <c r="G26" s="6">
        <v>39</v>
      </c>
      <c r="H26" s="12">
        <f>Table1[[#This Row],[Sq. Feet]]*Table1[[#This Row],[%/Sqft]]</f>
        <v>90.6953125</v>
      </c>
    </row>
    <row r="27" spans="1:8" x14ac:dyDescent="0.25">
      <c r="A27" s="11" t="s">
        <v>243</v>
      </c>
      <c r="B27" s="1" t="s">
        <v>242</v>
      </c>
      <c r="C27">
        <v>23.5</v>
      </c>
      <c r="D27">
        <v>14</v>
      </c>
      <c r="E27">
        <f>(C27*D27)/144</f>
        <v>2.2847222222222223</v>
      </c>
      <c r="F27">
        <f>E27*0.092903</f>
        <v>0.21225754861111112</v>
      </c>
      <c r="G27" s="6">
        <v>39</v>
      </c>
      <c r="H27" s="12">
        <f>Table1[[#This Row],[Sq. Feet]]*Table1[[#This Row],[%/Sqft]]</f>
        <v>89.104166666666671</v>
      </c>
    </row>
    <row r="28" spans="1:8" x14ac:dyDescent="0.25">
      <c r="A28" s="11" t="s">
        <v>244</v>
      </c>
      <c r="B28" s="1" t="s">
        <v>245</v>
      </c>
      <c r="C28">
        <v>23.5</v>
      </c>
      <c r="D28">
        <v>7</v>
      </c>
      <c r="E28">
        <f>(C28*D28)/144</f>
        <v>1.1423611111111112</v>
      </c>
      <c r="F28">
        <f>E28*0.092903</f>
        <v>0.10612877430555556</v>
      </c>
      <c r="G28" s="6">
        <v>39</v>
      </c>
      <c r="H28" s="12">
        <f>Table1[[#This Row],[Sq. Feet]]*Table1[[#This Row],[%/Sqft]]</f>
        <v>44.552083333333336</v>
      </c>
    </row>
    <row r="29" spans="1:8" x14ac:dyDescent="0.25">
      <c r="A29" t="s">
        <v>176</v>
      </c>
      <c r="B29" s="1" t="s">
        <v>246</v>
      </c>
      <c r="C29">
        <v>29.5</v>
      </c>
      <c r="D29">
        <v>10.5</v>
      </c>
      <c r="E29">
        <f>(C29*D29)/144</f>
        <v>2.1510416666666665</v>
      </c>
      <c r="F29">
        <f>E29*0.092903</f>
        <v>0.19983822395833331</v>
      </c>
      <c r="G29" s="6">
        <v>39</v>
      </c>
      <c r="H29" s="6">
        <f>Table1[[#This Row],[Sq. Feet]]*Table1[[#This Row],[%/Sqft]]</f>
        <v>83.890625</v>
      </c>
    </row>
    <row r="30" spans="1:8" x14ac:dyDescent="0.25">
      <c r="A30" s="11" t="s">
        <v>247</v>
      </c>
      <c r="B30" s="1" t="s">
        <v>248</v>
      </c>
      <c r="C30">
        <v>29.5</v>
      </c>
      <c r="D30">
        <v>14.25</v>
      </c>
      <c r="E30">
        <f>(C30*D30)/144</f>
        <v>2.9192708333333335</v>
      </c>
      <c r="F30">
        <f>E30*0.092903</f>
        <v>0.27120901822916665</v>
      </c>
      <c r="G30" s="6">
        <v>39</v>
      </c>
      <c r="H30" s="12">
        <f>Table1[[#This Row],[Sq. Feet]]*Table1[[#This Row],[%/Sqft]]</f>
        <v>113.8515625</v>
      </c>
    </row>
    <row r="31" spans="1:8" x14ac:dyDescent="0.25">
      <c r="A31" s="11" t="s">
        <v>249</v>
      </c>
      <c r="B31" s="1" t="s">
        <v>248</v>
      </c>
      <c r="C31">
        <v>29.5</v>
      </c>
      <c r="D31">
        <v>14</v>
      </c>
      <c r="E31">
        <f>(C31*D31)/144</f>
        <v>2.8680555555555554</v>
      </c>
      <c r="F31">
        <f>E31*0.092903</f>
        <v>0.26645096527777778</v>
      </c>
      <c r="G31" s="6">
        <v>39</v>
      </c>
      <c r="H31" s="12">
        <f>Table1[[#This Row],[Sq. Feet]]*Table1[[#This Row],[%/Sqft]]</f>
        <v>111.85416666666666</v>
      </c>
    </row>
    <row r="32" spans="1:8" x14ac:dyDescent="0.25">
      <c r="A32" s="11" t="s">
        <v>250</v>
      </c>
      <c r="B32" s="1" t="s">
        <v>251</v>
      </c>
      <c r="C32">
        <v>29.5</v>
      </c>
      <c r="D32">
        <v>7</v>
      </c>
      <c r="E32">
        <f>(C32*D32)/144</f>
        <v>1.4340277777777777</v>
      </c>
      <c r="F32">
        <f>E32*0.092903</f>
        <v>0.13322548263888889</v>
      </c>
      <c r="G32" s="6">
        <v>39</v>
      </c>
      <c r="H32" s="12">
        <f>Table1[[#This Row],[Sq. Feet]]*Table1[[#This Row],[%/Sqft]]</f>
        <v>55.927083333333329</v>
      </c>
    </row>
    <row r="33" spans="1:8" x14ac:dyDescent="0.25">
      <c r="A33" t="s">
        <v>177</v>
      </c>
      <c r="B33" s="1" t="s">
        <v>252</v>
      </c>
      <c r="C33">
        <v>35.5</v>
      </c>
      <c r="D33">
        <v>10.5</v>
      </c>
      <c r="E33">
        <f>(C33*D33)/144</f>
        <v>2.5885416666666665</v>
      </c>
      <c r="F33">
        <f>E33*0.092903</f>
        <v>0.24048328645833331</v>
      </c>
      <c r="G33" s="6">
        <v>39</v>
      </c>
      <c r="H33" s="6">
        <f>Table1[[#This Row],[Sq. Feet]]*Table1[[#This Row],[%/Sqft]]</f>
        <v>100.953125</v>
      </c>
    </row>
    <row r="34" spans="1:8" x14ac:dyDescent="0.25">
      <c r="A34" s="11" t="s">
        <v>253</v>
      </c>
      <c r="B34" s="1" t="s">
        <v>254</v>
      </c>
      <c r="C34">
        <v>35.5</v>
      </c>
      <c r="D34">
        <v>14.25</v>
      </c>
      <c r="E34">
        <f>(C34*D34)/144</f>
        <v>3.5130208333333335</v>
      </c>
      <c r="F34">
        <f>E34*0.092903</f>
        <v>0.32637017447916666</v>
      </c>
      <c r="G34" s="6">
        <v>39</v>
      </c>
      <c r="H34" s="12">
        <f>Table1[[#This Row],[Sq. Feet]]*Table1[[#This Row],[%/Sqft]]</f>
        <v>137.0078125</v>
      </c>
    </row>
    <row r="35" spans="1:8" x14ac:dyDescent="0.25">
      <c r="A35" s="11" t="s">
        <v>255</v>
      </c>
      <c r="B35" s="1" t="s">
        <v>254</v>
      </c>
      <c r="C35">
        <v>35.5</v>
      </c>
      <c r="D35">
        <v>14</v>
      </c>
      <c r="E35">
        <f>(C35*D35)/144</f>
        <v>3.4513888888888888</v>
      </c>
      <c r="F35">
        <f>E35*0.092903</f>
        <v>0.32064438194444445</v>
      </c>
      <c r="G35" s="6">
        <v>39</v>
      </c>
      <c r="H35" s="12">
        <f>Table1[[#This Row],[Sq. Feet]]*Table1[[#This Row],[%/Sqft]]</f>
        <v>134.60416666666666</v>
      </c>
    </row>
    <row r="36" spans="1:8" x14ac:dyDescent="0.25">
      <c r="A36" s="11" t="s">
        <v>256</v>
      </c>
      <c r="B36" s="1" t="s">
        <v>257</v>
      </c>
      <c r="C36">
        <v>35.5</v>
      </c>
      <c r="D36">
        <v>7</v>
      </c>
      <c r="E36">
        <f>(C36*D36)/144</f>
        <v>1.7256944444444444</v>
      </c>
      <c r="F36">
        <f>E36*0.092903</f>
        <v>0.16032219097222222</v>
      </c>
      <c r="G36" s="6">
        <v>39</v>
      </c>
      <c r="H36" s="12">
        <f>Table1[[#This Row],[Sq. Feet]]*Table1[[#This Row],[%/Sqft]]</f>
        <v>67.302083333333329</v>
      </c>
    </row>
    <row r="37" spans="1:8" x14ac:dyDescent="0.25">
      <c r="A37" t="s">
        <v>178</v>
      </c>
      <c r="B37" s="1" t="s">
        <v>179</v>
      </c>
      <c r="C37">
        <v>17.5</v>
      </c>
      <c r="D37">
        <v>16.5</v>
      </c>
      <c r="E37">
        <f>(C37*D37)/144</f>
        <v>2.0052083333333335</v>
      </c>
      <c r="F37">
        <f>E37*0.092903</f>
        <v>0.18628986979166667</v>
      </c>
      <c r="G37" s="6">
        <v>39</v>
      </c>
      <c r="H37" s="6">
        <f>Table1[[#This Row],[Sq. Feet]]*Table1[[#This Row],[%/Sqft]]</f>
        <v>78.203125</v>
      </c>
    </row>
    <row r="38" spans="1:8" x14ac:dyDescent="0.25">
      <c r="A38" t="s">
        <v>180</v>
      </c>
      <c r="B38" s="1" t="s">
        <v>43</v>
      </c>
      <c r="C38">
        <v>23</v>
      </c>
      <c r="D38">
        <v>6.75</v>
      </c>
      <c r="E38">
        <f>(C38*D38)/144</f>
        <v>1.078125</v>
      </c>
      <c r="F38">
        <f>E38*0.092903</f>
        <v>0.10016104687499999</v>
      </c>
      <c r="G38" s="6">
        <v>39</v>
      </c>
      <c r="H38" s="6">
        <f>Table1[[#This Row],[Sq. Feet]]*Table1[[#This Row],[%/Sqft]]</f>
        <v>42.046875</v>
      </c>
    </row>
    <row r="39" spans="1:8" x14ac:dyDescent="0.25">
      <c r="A39" t="s">
        <v>181</v>
      </c>
      <c r="B39" s="1" t="s">
        <v>182</v>
      </c>
      <c r="C39">
        <v>23.5</v>
      </c>
      <c r="D39">
        <v>4.25</v>
      </c>
      <c r="E39">
        <f>(C39*D39)/144</f>
        <v>0.69357638888888884</v>
      </c>
      <c r="F39">
        <f>E39*0.092903</f>
        <v>6.4435327256944439E-2</v>
      </c>
      <c r="G39" s="6">
        <v>39</v>
      </c>
      <c r="H39" s="6">
        <f>Table1[[#This Row],[Sq. Feet]]*Table1[[#This Row],[%/Sqft]]</f>
        <v>27.049479166666664</v>
      </c>
    </row>
    <row r="40" spans="1:8" x14ac:dyDescent="0.25">
      <c r="A40" t="s">
        <v>183</v>
      </c>
      <c r="B40" s="1" t="s">
        <v>184</v>
      </c>
      <c r="C40">
        <v>29.5</v>
      </c>
      <c r="D40">
        <v>4.25</v>
      </c>
      <c r="E40">
        <f>(C40*D40)/144</f>
        <v>0.87065972222222221</v>
      </c>
      <c r="F40">
        <f>E40*0.092903</f>
        <v>8.0886900173611109E-2</v>
      </c>
      <c r="G40" s="6">
        <v>39</v>
      </c>
      <c r="H40" s="6">
        <f>Table1[[#This Row],[Sq. Feet]]*Table1[[#This Row],[%/Sqft]]</f>
        <v>33.955729166666664</v>
      </c>
    </row>
    <row r="41" spans="1:8" x14ac:dyDescent="0.25">
      <c r="A41" t="s">
        <v>185</v>
      </c>
      <c r="B41" s="1" t="s">
        <v>186</v>
      </c>
      <c r="C41">
        <v>32.5</v>
      </c>
      <c r="D41">
        <v>6.75</v>
      </c>
      <c r="E41">
        <f>(C41*D41)/144</f>
        <v>1.5234375</v>
      </c>
      <c r="F41">
        <f>E41*0.092903</f>
        <v>0.14153191406249999</v>
      </c>
      <c r="G41" s="6">
        <v>39</v>
      </c>
      <c r="H41" s="6">
        <f>Table1[[#This Row],[Sq. Feet]]*Table1[[#This Row],[%/Sqft]]</f>
        <v>59.4140625</v>
      </c>
    </row>
    <row r="42" spans="1:8" x14ac:dyDescent="0.25">
      <c r="A42" t="s">
        <v>187</v>
      </c>
      <c r="B42" s="1" t="s">
        <v>188</v>
      </c>
      <c r="C42">
        <v>11.5</v>
      </c>
      <c r="D42">
        <v>7</v>
      </c>
      <c r="E42">
        <f>(C42*D42)/144</f>
        <v>0.55902777777777779</v>
      </c>
      <c r="F42">
        <f>E42*0.092903</f>
        <v>5.1935357638888888E-2</v>
      </c>
      <c r="G42" s="6">
        <v>39</v>
      </c>
      <c r="H42" s="6">
        <f>Table1[[#This Row],[Sq. Feet]]*Table1[[#This Row],[%/Sqft]]</f>
        <v>21.802083333333332</v>
      </c>
    </row>
    <row r="43" spans="1:8" x14ac:dyDescent="0.25">
      <c r="A43" t="s">
        <v>189</v>
      </c>
      <c r="B43" s="1" t="s">
        <v>190</v>
      </c>
      <c r="C43">
        <v>10</v>
      </c>
      <c r="D43">
        <v>6.75</v>
      </c>
      <c r="E43">
        <f>(C43*D43)/144</f>
        <v>0.46875</v>
      </c>
      <c r="F43">
        <f>E43*0.092903</f>
        <v>4.3548281250000001E-2</v>
      </c>
      <c r="G43" s="6">
        <v>39</v>
      </c>
      <c r="H43" s="6">
        <f>Table1[[#This Row],[Sq. Feet]]*Table1[[#This Row],[%/Sqft]]</f>
        <v>18.28125</v>
      </c>
    </row>
    <row r="44" spans="1:8" x14ac:dyDescent="0.25">
      <c r="A44" t="s">
        <v>191</v>
      </c>
      <c r="B44" s="1" t="s">
        <v>192</v>
      </c>
      <c r="C44">
        <v>15.125</v>
      </c>
      <c r="D44">
        <v>6.75</v>
      </c>
      <c r="E44">
        <f>(C44*D44)/144</f>
        <v>0.708984375</v>
      </c>
      <c r="F44">
        <f>E44*0.092903</f>
        <v>6.5866775390624993E-2</v>
      </c>
      <c r="G44" s="6">
        <v>39</v>
      </c>
      <c r="H44" s="6">
        <f>Table1[[#This Row],[Sq. Feet]]*Table1[[#This Row],[%/Sqft]]</f>
        <v>27.650390625</v>
      </c>
    </row>
  </sheetData>
  <sheetProtection algorithmName="SHA-512" hashValue="KLg9Fu+Vd8TQ97M0ShiIWcGvpuueq9ibnyQRazLMDnOHeR6x8YBShw4W/8omDAgCXuXcHeaDdZmBw24tAEU/Sw==" saltValue="G1ZBnRqNzvdXgnjoxqsCPg==" spinCount="100000" sheet="1" objects="1" scenarios="1" selectLockedCells="1" selectUnlockedCells="1"/>
  <mergeCells count="4">
    <mergeCell ref="A2:D2"/>
    <mergeCell ref="E2:F2"/>
    <mergeCell ref="G2:H2"/>
    <mergeCell ref="A1:H1"/>
  </mergeCells>
  <conditionalFormatting sqref="A1:A1048576">
    <cfRule type="duplicateValues" dxfId="22" priority="1"/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4851B-4871-4003-AA01-DB2C2323AA99}">
  <dimension ref="A1:E14"/>
  <sheetViews>
    <sheetView workbookViewId="0">
      <selection activeCell="D8" sqref="D8"/>
    </sheetView>
  </sheetViews>
  <sheetFormatPr defaultRowHeight="15" x14ac:dyDescent="0.25"/>
  <cols>
    <col min="1" max="5" width="15.42578125" customWidth="1"/>
  </cols>
  <sheetData>
    <row r="1" spans="1:5" x14ac:dyDescent="0.25">
      <c r="A1" t="s">
        <v>281</v>
      </c>
      <c r="C1" t="s">
        <v>282</v>
      </c>
      <c r="E1" t="s">
        <v>283</v>
      </c>
    </row>
    <row r="2" spans="1:5" x14ac:dyDescent="0.25">
      <c r="A2" t="s">
        <v>285</v>
      </c>
      <c r="C2" t="s">
        <v>290</v>
      </c>
      <c r="E2" t="s">
        <v>292</v>
      </c>
    </row>
    <row r="3" spans="1:5" x14ac:dyDescent="0.25">
      <c r="A3" t="s">
        <v>286</v>
      </c>
      <c r="C3" t="s">
        <v>289</v>
      </c>
      <c r="E3" t="s">
        <v>293</v>
      </c>
    </row>
    <row r="4" spans="1:5" x14ac:dyDescent="0.25">
      <c r="A4" t="s">
        <v>287</v>
      </c>
      <c r="C4" t="s">
        <v>291</v>
      </c>
      <c r="E4" t="s">
        <v>294</v>
      </c>
    </row>
    <row r="5" spans="1:5" x14ac:dyDescent="0.25">
      <c r="A5" t="s">
        <v>284</v>
      </c>
      <c r="E5" t="s">
        <v>295</v>
      </c>
    </row>
    <row r="6" spans="1:5" x14ac:dyDescent="0.25">
      <c r="A6" t="s">
        <v>288</v>
      </c>
      <c r="E6" t="s">
        <v>304</v>
      </c>
    </row>
    <row r="7" spans="1:5" x14ac:dyDescent="0.25">
      <c r="E7" t="s">
        <v>296</v>
      </c>
    </row>
    <row r="8" spans="1:5" x14ac:dyDescent="0.25">
      <c r="E8" t="s">
        <v>300</v>
      </c>
    </row>
    <row r="9" spans="1:5" x14ac:dyDescent="0.25">
      <c r="E9" t="s">
        <v>297</v>
      </c>
    </row>
    <row r="10" spans="1:5" x14ac:dyDescent="0.25">
      <c r="E10" t="s">
        <v>299</v>
      </c>
    </row>
    <row r="11" spans="1:5" x14ac:dyDescent="0.25">
      <c r="E11" t="s">
        <v>298</v>
      </c>
    </row>
    <row r="12" spans="1:5" x14ac:dyDescent="0.25">
      <c r="E12" t="s">
        <v>302</v>
      </c>
    </row>
    <row r="13" spans="1:5" x14ac:dyDescent="0.25">
      <c r="E13" t="s">
        <v>303</v>
      </c>
    </row>
    <row r="14" spans="1:5" x14ac:dyDescent="0.25">
      <c r="E14" t="s">
        <v>301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QuoteSheet</vt:lpstr>
      <vt:lpstr>Doors</vt:lpstr>
      <vt:lpstr>DrawerFronts</vt:lpstr>
      <vt:lpstr>Dropdowns</vt:lpstr>
      <vt:lpstr>Doors!Print_Titles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 Killingsworth</dc:creator>
  <cp:keywords/>
  <dc:description/>
  <cp:lastModifiedBy>Collin Longenecker</cp:lastModifiedBy>
  <cp:revision/>
  <dcterms:created xsi:type="dcterms:W3CDTF">2020-02-17T21:19:31Z</dcterms:created>
  <dcterms:modified xsi:type="dcterms:W3CDTF">2023-07-21T14:26:24Z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